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015" activeTab="3"/>
  </bookViews>
  <sheets>
    <sheet name="DN - BCĐKT" sheetId="1" r:id="rId1"/>
    <sheet name="DN - BCKQKD" sheetId="2" r:id="rId2"/>
    <sheet name="DN - BCLCTT - PPTT" sheetId="3" r:id="rId3"/>
    <sheet name="TM BCTC" sheetId="4" r:id="rId4"/>
  </sheets>
  <externalReferences>
    <externalReference r:id="rId7"/>
  </externalReferences>
  <definedNames/>
  <calcPr fullCalcOnLoad="1"/>
</workbook>
</file>

<file path=xl/sharedStrings.xml><?xml version="1.0" encoding="utf-8"?>
<sst xmlns="http://schemas.openxmlformats.org/spreadsheetml/2006/main" count="1161" uniqueCount="776">
  <si>
    <t>Báo cáo tài chính</t>
  </si>
  <si>
    <t>Chỉ tiêu</t>
  </si>
  <si>
    <t>Mã chỉ tiêu</t>
  </si>
  <si>
    <t>Thuyết minh</t>
  </si>
  <si>
    <t>Số đầu năm</t>
  </si>
  <si>
    <t>Số cuối kỳ</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</si>
  <si>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</si>
  <si>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</si>
  <si>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</si>
  <si>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</si>
  <si>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</si>
  <si>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</si>
  <si>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</si>
  <si>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</si>
  <si>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</si>
  <si>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</si>
  <si>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</si>
  <si>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</si>
  <si>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</si>
  <si>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</si>
  <si>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</si>
  <si>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</si>
  <si>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</si>
  <si>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</si>
  <si>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</si>
  <si>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</si>
  <si>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</si>
  <si>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</si>
  <si>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</si>
  <si>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</si>
  <si>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</si>
  <si>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</si>
  <si>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</si>
  <si>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</si>
  <si>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</si>
  <si>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</si>
  <si>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</si>
  <si>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</si>
  <si>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</si>
  <si>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</si>
  <si>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</si>
  <si>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</si>
  <si>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</si>
  <si>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</si>
  <si>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</si>
  <si>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</si>
  <si>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</si>
  <si>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</si>
  <si>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</si>
  <si>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</si>
  <si>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</si>
  <si>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</si>
  <si>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</si>
  <si>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</si>
  <si>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</si>
  <si>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</si>
  <si>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</si>
  <si>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</si>
  <si>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</si>
  <si>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</si>
  <si>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</si>
  <si>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</si>
  <si>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</si>
  <si>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</si>
  <si>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</si>
  <si>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</si>
  <si>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</si>
  <si>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</si>
  <si>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</si>
  <si>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</si>
  <si>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</si>
  <si>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</si>
  <si>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</si>
  <si>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</si>
  <si>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</si>
  <si>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</si>
  <si>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</si>
  <si>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</si>
  <si>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</si>
  <si>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</si>
  <si>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</si>
  <si>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</si>
  <si>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</si>
  <si>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</si>
  <si>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</si>
  <si>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</si>
  <si>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</si>
  <si>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</si>
  <si>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</si>
  <si>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</si>
  <si>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</si>
  <si>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</si>
  <si>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</si>
  <si>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</si>
  <si>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</si>
  <si>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</si>
  <si>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</si>
  <si>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</si>
  <si>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</si>
  <si>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</si>
  <si>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</si>
  <si>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</si>
  <si>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</si>
  <si>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</si>
  <si>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</si>
  <si>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</si>
  <si>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</si>
  <si>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</si>
  <si>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</si>
  <si>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</si>
  <si>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</si>
  <si>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</si>
  <si>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</si>
  <si>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</si>
  <si>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</si>
  <si>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</si>
  <si>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</si>
  <si>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</si>
  <si>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</si>
  <si>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</si>
  <si>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</si>
  <si>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</si>
  <si>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</si>
  <si>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</si>
  <si>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</si>
  <si>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</si>
  <si>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</si>
  <si>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</si>
  <si>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</si>
  <si>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</si>
  <si>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</si>
  <si>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</si>
  <si>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</si>
  <si>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</si>
  <si>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</si>
  <si>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</si>
  <si>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</si>
  <si>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</si>
  <si>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</si>
  <si>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</si>
  <si>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</si>
  <si>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</si>
  <si>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</si>
  <si>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</si>
  <si>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</si>
  <si>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</si>
  <si>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</si>
  <si>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</si>
  <si>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</si>
  <si>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</si>
  <si>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</si>
  <si>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</si>
  <si>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</si>
  <si>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</si>
  <si>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</si>
  <si>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</si>
  <si>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</si>
  <si>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</si>
  <si>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</si>
  <si>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</si>
  <si>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</si>
  <si>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</si>
  <si>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</si>
  <si>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</si>
  <si>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</si>
  <si>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</si>
  <si>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</si>
  <si>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</si>
  <si>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</si>
  <si>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</si>
  <si>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</si>
  <si>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</si>
  <si>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</si>
  <si>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</si>
  <si>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</si>
  <si>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</si>
  <si>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</si>
  <si>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</si>
  <si>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</si>
  <si>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</si>
  <si>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</si>
  <si>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</si>
  <si>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</si>
  <si>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</si>
  <si>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</si>
  <si>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</si>
  <si>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</si>
  <si>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</si>
  <si>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</si>
  <si>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</si>
  <si>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</si>
  <si>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</si>
  <si>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</si>
  <si>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</si>
  <si>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</si>
  <si>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</si>
  <si>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</si>
  <si>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</si>
  <si>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</si>
  <si>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</si>
  <si>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</si>
  <si>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</si>
  <si>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</si>
  <si>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</si>
  <si>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</si>
  <si>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</si>
  <si>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</si>
  <si>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</si>
  <si>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</si>
  <si>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</si>
  <si>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</si>
  <si>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</si>
  <si>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</si>
  <si>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</si>
  <si>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</si>
  <si>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</si>
  <si>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</si>
  <si>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</si>
  <si>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</si>
  <si>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</si>
  <si>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</si>
  <si>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</si>
  <si>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</si>
  <si>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</si>
  <si>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</si>
  <si>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</si>
  <si>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</si>
  <si>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</si>
  <si>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</si>
  <si>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</si>
  <si>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</si>
  <si>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</si>
  <si>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</si>
  <si>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</si>
  <si>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</si>
  <si>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</si>
  <si>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</si>
  <si>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</si>
  <si>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</si>
  <si>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</si>
  <si>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</si>
  <si>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</si>
  <si>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</si>
  <si>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</si>
  <si>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</si>
  <si>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</si>
  <si>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</si>
  <si>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</si>
  <si>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</si>
  <si>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</si>
  <si>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</si>
  <si>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</si>
  <si>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</si>
  <si>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Lũy kế từ đầu năm đến cuối quý này(Năm nay)</t>
  </si>
  <si>
    <t>Lũy kế từ đầu năm đến cuối quý này(Năm trước)</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</si>
  <si>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</si>
  <si>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</si>
  <si>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</si>
  <si>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</si>
  <si>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</si>
  <si>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</si>
  <si>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</si>
  <si>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</si>
  <si>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07</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</si>
  <si>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</si>
  <si>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</si>
  <si>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</si>
  <si>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</si>
  <si>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</si>
  <si>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</si>
  <si>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</si>
  <si>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</si>
  <si>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</si>
  <si>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</si>
  <si>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</si>
  <si>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</si>
  <si>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</si>
  <si>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</si>
  <si>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</si>
  <si>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</si>
  <si>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</si>
  <si>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</si>
  <si>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</si>
  <si>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</si>
  <si>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</si>
  <si>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</si>
  <si>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</si>
  <si>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</si>
  <si>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</si>
  <si>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</si>
  <si>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</si>
  <si>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</si>
  <si>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Mẫu số: Q-01d</t>
  </si>
  <si>
    <t>Mẫu số: Q-02d</t>
  </si>
  <si>
    <t>Mẫu số: Q-03d</t>
  </si>
  <si>
    <t>CÔNG TY CỔ PHẦN SÁCH - THIẾT BỊ TRƯỜNG HỌC KIÊN GIANG</t>
  </si>
  <si>
    <r>
      <t xml:space="preserve">                    </t>
    </r>
    <r>
      <rPr>
        <b/>
        <u val="single"/>
        <sz val="10"/>
        <rFont val="Arial"/>
        <family val="2"/>
      </rPr>
      <t>Tel: 077.3862125        Fax: 077.3867517</t>
    </r>
  </si>
  <si>
    <t>GIÁM ĐỐC</t>
  </si>
  <si>
    <t xml:space="preserve">              LẬP BẢNG</t>
  </si>
  <si>
    <t>KẾ TOÁN TRƯỞNG</t>
  </si>
  <si>
    <t xml:space="preserve">       NGUYỄN THÙY LINH</t>
  </si>
  <si>
    <t>LÂM NHỰT MINH</t>
  </si>
  <si>
    <t>NGUYỄN HÙNG DŨNG</t>
  </si>
  <si>
    <r>
      <t xml:space="preserve">                    </t>
    </r>
    <r>
      <rPr>
        <b/>
        <u val="single"/>
        <sz val="9"/>
        <rFont val="Arial"/>
        <family val="2"/>
      </rPr>
      <t>Tel: 077.3862125        Fax: 077.3867517</t>
    </r>
  </si>
  <si>
    <t xml:space="preserve">       LẬP BẢNG                                               KẾ TOÁN TRƯỞNG</t>
  </si>
  <si>
    <t>NGUYỄN THÙY LINH                                        LÂM NHỰT MINH</t>
  </si>
  <si>
    <t xml:space="preserve">        GIÁM ĐỐC</t>
  </si>
  <si>
    <t xml:space="preserve">            GIÁM ĐỐC</t>
  </si>
  <si>
    <t xml:space="preserve">     NGUYỄN HÙNG DŨNG</t>
  </si>
  <si>
    <t xml:space="preserve"> </t>
  </si>
  <si>
    <t>VII.34</t>
  </si>
  <si>
    <t>Địa chỉ: Lô E16 số 30-31-32, đường 3/2, P. Vĩnh Lạc, Tp. Rạch Giá, tỉnh Kiên Giang</t>
  </si>
  <si>
    <t>Quý 03 năm tài chính 2013</t>
  </si>
  <si>
    <t>DN - BẢNG CÂN ĐỐI KẾ TOÁN QUÍ III/2013</t>
  </si>
  <si>
    <t>Quý  01  năm tài chính 2013</t>
  </si>
  <si>
    <t>DN - BÁO CÁO KẾT QUẢ KINH DOANH - QUÝ I/2013</t>
  </si>
  <si>
    <t>TP. Rạch Giá, ngày  15 tháng 04 năm 2013</t>
  </si>
  <si>
    <t>Quý  02  năm tài chính 2013</t>
  </si>
  <si>
    <t>DN - BÁO CÁO KẾT QUẢ KINH DOANH - QUÝ II/2013</t>
  </si>
  <si>
    <t>TP. Rạch Giá, ngày  11 tháng 07 năm 2013</t>
  </si>
  <si>
    <t>Quý  03  năm tài chính 2013</t>
  </si>
  <si>
    <t>DN - BÁO CÁO KẾT QUẢ KINH DOANH - QUÝ III/2013</t>
  </si>
  <si>
    <t>Địa chỉ: Lô E16 số 30-31-32, đường 3/2, P. Vĩnh Lạc, Rạch Giá, Kiên Giang</t>
  </si>
  <si>
    <t>Quý 01 năm tài chính 2013</t>
  </si>
  <si>
    <t>DN - BÁO CÁO LƯU CHUYỂN TIỀN TỆ - PPTT - QUÝ I/2013</t>
  </si>
  <si>
    <t>Quý 02 năm tài chính 2013</t>
  </si>
  <si>
    <t>DN - BÁO CÁO LƯU CHUYỂN TIỀN TỆ - PPTT - QUÝ II/2013</t>
  </si>
  <si>
    <t>DN - BÁO CÁO LƯU CHUYỂN TIỀN TỆ - PPTT - QUÝ III/2013</t>
  </si>
  <si>
    <t>TP. Rạch Giá, ngày  12 tháng 10 năm 2013</t>
  </si>
  <si>
    <t>COÂNG TYCOÅ PHAÀN SAÙCH THIEÁT BÒ TRÖÔØNG HOÏC KIEÂN GIANG</t>
  </si>
  <si>
    <t>Loâ E16 soá 30-31-32 ñöôøng 3/2 - phöôøng Vónh Laïc - Raïch Giaù - Kieân Giang</t>
  </si>
  <si>
    <t>THUYEÁT MINH BAÙO CAÙO TAØI CHÍNH</t>
  </si>
  <si>
    <t>QUÍ 3 NAÊM 2013</t>
  </si>
  <si>
    <t>.</t>
  </si>
  <si>
    <t>I- Ñaëc ñieåm hoaït ñoäng cuûa doanh nghieäp:</t>
  </si>
  <si>
    <r>
      <t xml:space="preserve">   </t>
    </r>
    <r>
      <rPr>
        <b/>
        <sz val="12"/>
        <rFont val="VNI-Times"/>
        <family val="0"/>
      </rPr>
      <t>1- Hình thöùc sôû höõu voán</t>
    </r>
    <r>
      <rPr>
        <sz val="12"/>
        <rFont val="VNI-Times"/>
        <family val="0"/>
      </rPr>
      <t xml:space="preserve"> :  Coâng ty coå phaàn.</t>
    </r>
  </si>
  <si>
    <r>
      <t xml:space="preserve">   </t>
    </r>
    <r>
      <rPr>
        <b/>
        <sz val="12"/>
        <rFont val="VNI-Times"/>
        <family val="0"/>
      </rPr>
      <t>2- Lónh vöïc kinh doanh :</t>
    </r>
    <r>
      <rPr>
        <sz val="12"/>
        <rFont val="VNI-Times"/>
        <family val="0"/>
      </rPr>
      <t xml:space="preserve"> Cöa, xeû, baøo goã vaø baûo quaûn goã (1610). Saûn xuaát saûn phaåm khaùc töø goã; saûn</t>
    </r>
  </si>
  <si>
    <t xml:space="preserve"> xuaát saûn phaåm töø tre, nöùa, roâm, raï vaø vaät lieäu teát beän (1629). Saûn xuaát giaáy nhaên, bìa nhaên, bao bì töø</t>
  </si>
  <si>
    <t xml:space="preserve"> giaáy vaø bìa (1702).  Saûn xuaát caùc saûn phaåm khaùc töø giaáy vaø bìa (17090).  In aán (18110). Dòch vuï lieân</t>
  </si>
  <si>
    <t xml:space="preserve"> quan ñeán in (18120). Baùn buoân vali, caëp, tuùi, ví, haøng da vaø giaû da khaùc (46491). Baùn buoân nöôùc hoa,</t>
  </si>
  <si>
    <t>haøng myõ phaåm vaø cheá phaåm veä sinh (46493). Baùn buoân haøng goám, söù, thuûy tinh (46494). Baùn buoân ñoà</t>
  </si>
  <si>
    <t>ñieän gia duïng, ñeøn vaø boä ñeøn ñieän (46495). Baùn buoân giöôøng, tuû, baøn, gheá vaø ñoà duøng noäi thaát töông töï</t>
  </si>
  <si>
    <t>(46496). Baùn  buoân saùch , baùo, taïp chí , vaên phoøng phaåm (46497) . Baùn buoân duïng cuï theå duïc , theå thao</t>
  </si>
  <si>
    <t>(46498). Baùn buoân ñoà duøng khaùc cho gia ñình (46499). Baùn buoân maùy vi tính, thieát bò ngoaïi vi vaø phaàn</t>
  </si>
  <si>
    <t>meàm (46510). Baùn buoân thieát bò vaø linh kieän ñieän töû, vieãn thoâng (46520). Baùn buoân maùy moùc, thieát bò</t>
  </si>
  <si>
    <t>ñieän,vaät lieäu ñieän(maùy phaùt ñieän,ñoäng cô ñieän, daây ñieän vaø thieát bò khaùc duøng trong maïch ñieän)(46592).</t>
  </si>
  <si>
    <t>Baùn buoân maùy moùc, thieát bò vaø phuï tuøng maùy vaên phoøng (tröø maùy vi tính vaø thieát bò ngoaïi vi) (46594).</t>
  </si>
  <si>
    <t>Baùn buoân maùy moùc, thieát bò vaø phuï tuøng maùy khaùc (46599). Baùn buoân hoùa chaát khaùc (tröø loaïi söû duïng</t>
  </si>
  <si>
    <t>trong noâng nghieäp) (46692). Baùn buoân chuyeân doanh khaùc coøn laïi (46699). Baùn leû khaùc trong caùc cöûa</t>
  </si>
  <si>
    <t>haøng kinh doanh toång hôïp (4719). Baùn leû löông thöïc (47210). Baùn leû thöïc phaåm (4722). Baùn leû ñoà uoáng</t>
  </si>
  <si>
    <t>(47230). Baùn leû maùy vi tính, thieát bò ngoaïi vi, phaàn meàm vaø thieát bò vieãn thoâng (4741). Baùn leû thieát bò</t>
  </si>
  <si>
    <t>nghe nhìn (47420). Baùn leû ñoà nguõ kim, sôn, kính vaø thieát bò laép ñaët khaùc trong xaây döïng (4752). Baùn leû</t>
  </si>
  <si>
    <t>ñoà ñieän gia duïng, giöôøng, tuû, baøn, gheá vaø ñoà noäi thaát töông töï, ñeøn vaø boä ñeøn ñieän, ñoà duøng gia ñình khaùc</t>
  </si>
  <si>
    <t>(4759). Baùn leû saùch, baùo, taïp chí, vaên phoøng phaåm (47610). Baùn leû baêng ñóa aâm thanh, hình aûnh (keå caû</t>
  </si>
  <si>
    <t>baêng,ñóa traéng)(47620). Baùn leû thieát bò,duïng cuï theå duïc,theå thao(47630). Baùn leû troø chôi, ñoà chôi(47640).</t>
  </si>
  <si>
    <t xml:space="preserve">Baùn leû haøng may maëc, giaày deùp, haøng da vaø giaû da (4771). Baùn leû haøng hoùa khaùc môùi (4773). Baùn leû </t>
  </si>
  <si>
    <t>theo yeâu caàu ñaët haøng qua böu ñieän hoaëc internet (47910). Baùn leû hình thöùc khaùc (47990). Xuaát baûn</t>
  </si>
  <si>
    <t>saùch (58110). Xuaát baûn baùo, taïp chí vaø caùc aán phaåm ñònh kyø (58130). Xuaát baûn phaàn meàm (58200). Laäp</t>
  </si>
  <si>
    <t>trình maùy vi tính (62010). Tö vaán maùy vi tính vaø quaûn trò heä thoáng maùy vi tính (62020). Photo, chuaån bò</t>
  </si>
  <si>
    <t>taøi lieäu (82191). Hoaït ñoäng hoã trôï vaên phoøng ñaëc bieät khaùc (82199). Söûa chöõa maùy vi tính vaø thieát bò</t>
  </si>
  <si>
    <t>ngoaïi vi (95110). Söûa chöõa thieát bò lieân laïc (95120). Ñaïi lyù internet.</t>
  </si>
  <si>
    <r>
      <t xml:space="preserve">   </t>
    </r>
    <r>
      <rPr>
        <b/>
        <sz val="12"/>
        <rFont val="VNI-Times"/>
        <family val="0"/>
      </rPr>
      <t>3- Ngaønh ngheà kinh doanh :</t>
    </r>
    <r>
      <rPr>
        <sz val="12"/>
        <rFont val="VNI-Times"/>
        <family val="0"/>
      </rPr>
      <t xml:space="preserve"> Thöông maïi, dòch vuï vaø saûn xuaát . </t>
    </r>
  </si>
  <si>
    <t>II- Kyø keá toaùn, ñôn vò tieàn teä söû duïng trong keá toaùn:</t>
  </si>
  <si>
    <t xml:space="preserve">   1- Kyø keá toaùn naêm baét ñaàu töø  01-01-2013 keát thuùc vaøo ngaøy 31-12-2013.</t>
  </si>
  <si>
    <t xml:space="preserve">   2- Ñôn vò tieàn teä söû duïng trong  keá toaùn : Ñoàng Vieät nam</t>
  </si>
  <si>
    <t>III-Chuaån möïc vaø Cheá ñoä keá toaùn aùp duïng:</t>
  </si>
  <si>
    <t xml:space="preserve">   1- Cheá ñoä keá toaùn aùp duïng : Coâng ty aùp duïng cheá ñoä keá toaùn Vieät nam</t>
  </si>
  <si>
    <t xml:space="preserve">   2- Tuyeân boá veà vieäc tuaân thuû chuaån möïc keá toaùn vaø cheá ñoä keá toaùn Vieät nam</t>
  </si>
  <si>
    <t xml:space="preserve">    Coâng ty tuaân thuû chuaån möïc vaø cheá ñoä keá toaùn Vòeât nam ñeå soaïn thaûo vaø trình baøy caùc baùo caùo taøi</t>
  </si>
  <si>
    <t xml:space="preserve">    chính cho nieân ñoä keát thuùc vaøo ngaøy 30 thaùng 09 naêm 2013.</t>
  </si>
  <si>
    <t xml:space="preserve">   3- Hình thöùc keá toaùn aùp duïng : Nhaät kyù soå caùi</t>
  </si>
  <si>
    <t>IV - Caùc chính saùch keá toaùn aùp duïng:</t>
  </si>
  <si>
    <t xml:space="preserve">    1- Nguyeân taéc xaùc ñònh caùc khoaûn tieàn :</t>
  </si>
  <si>
    <t xml:space="preserve">       -Tieàn maët caên cöù vaøo soå quyõ cuûa keá toaùn vaø bieân baûn kieåm quyõ vaøo thôøi ñieåm khoùa soå 30/09/2013</t>
  </si>
  <si>
    <t xml:space="preserve">       -Tieàn gôûi ngaân haøng caên cöù vaøo soå quyõ cuûa keá toaùn vaø baûng ñoái chiếu soá dö cuûa ngaân haøng vaøo</t>
  </si>
  <si>
    <t xml:space="preserve">         ngaøy 30/09/2013.</t>
  </si>
  <si>
    <t xml:space="preserve">    2- Chính saùch keá toaùn ñoái vôùi haøng toàn kho :</t>
  </si>
  <si>
    <t xml:space="preserve">     -Nguyeân taéc ghi nhaän haøng toàn kho : Haøng toàn kho ñöôïc haïch toaùn theo giaù thaáp hôn giöõa giaù goác</t>
  </si>
  <si>
    <t xml:space="preserve">   vaø giaù trò thuaàn coù theå thöïc hieän ñöôïc. Giaù goác bao goàm chi phí mua vaø caùc chi phí lieân quan tröïc </t>
  </si>
  <si>
    <t xml:space="preserve">  tieáp khaùc phaùt sinh ñeå coù ñöôïc haøng toàn kho ôû ñòa ñieåm vaø traïng thaùi hieän taïi. Giaù trò thuaàn coù theå </t>
  </si>
  <si>
    <t xml:space="preserve">  thöïc hieän ñöôïc laø giaù baùn öôùc tính cuûa haøng toàn kho trong kyø saûn xuaát kinh doanh bình thöôøng tröø  </t>
  </si>
  <si>
    <t xml:space="preserve"> chi phí öôùc tính ñeå hoaøn thaønh saûn phaåm vaø chi phí öôùc tính caàn thieát cho vieäc tieâu thuï chuùng .</t>
  </si>
  <si>
    <t xml:space="preserve">     - Phöông phaùp tính giaù trò haøng toàn kho cuoái kyø : Ñöôïc tính treân giaù bìa ( hoaëc giaù baùn ) tröø</t>
  </si>
  <si>
    <t xml:space="preserve">    khoaûn chieát khaáu treân giaù bìa ( hoaëc giaù baùn )</t>
  </si>
  <si>
    <t xml:space="preserve">     - Phöông phaùp haïch toaùn haøng toàn kho : Kieåm keâ ñònh kyø</t>
  </si>
  <si>
    <t xml:space="preserve">    -Phöông phaùp laäp döï phoøng giaûm giaù haøng toàn kho : Caên cöù vaøo keát quaû kieåm keâ cuoái kyø xaùc ñònh </t>
  </si>
  <si>
    <t>haøng hoùa keùm, maát chaát löôïng, chaääm luaân chuyeån hoaëêc do nhaø nöôùc quy ñònh ( thay saùch giaùo khoa )</t>
  </si>
  <si>
    <t xml:space="preserve">    3-Nguyeân taéc ghi nhaän vaø khaáu hao taøi saûn coá ñònh vaø baát ñoäng saûn ñaàu tö :</t>
  </si>
  <si>
    <t xml:space="preserve">      -Nguyeân taéc ghi nhaän TSCÑ ( höõu hình, voâ hình, thueâ taøi chính).</t>
  </si>
  <si>
    <t xml:space="preserve">   Taøi saûn coá ñònh ñöôïc xaùc ñònh giaù trò ban ñaàu theo nguyeân giaù. Nguyeân giaù laø toaøn boä caùc chi phí </t>
  </si>
  <si>
    <t xml:space="preserve">   maø doanh nghieäp boû ra ñeå coù ñöôïc taøi saûn coá ñònh tính ñeán thôøi ñieåm ñöa taøi saûn ñoù vaøo traïng thaùi</t>
  </si>
  <si>
    <t xml:space="preserve">   suû duïng .</t>
  </si>
  <si>
    <t xml:space="preserve">      - Phöông phaùp khaáu hao  TSCÑ ( höõu hình, voâ hình, thueâ taøi chính)</t>
  </si>
  <si>
    <t xml:space="preserve">     - Nguyeân giaù TSCÑ ñöôïc khaáu hao theo phöông phaùp ñöôøng thaúng trong suoát thôøi gian höõu duïng </t>
  </si>
  <si>
    <t xml:space="preserve">       döï tính cuûa taøi saûn. Thôøi gian khaáu hao öôùc tính cho moät nhoùm taøi saûn nhö sau :</t>
  </si>
  <si>
    <t xml:space="preserve">     -Nhaø cöûa,vaät kieán truùc  4- 25  naêm ;  - Maùy moùc thieát bò  3- 8  naêm-Phöông tieän vaän taûi  6-8  naêm</t>
  </si>
  <si>
    <t xml:space="preserve">     -Thieát bò quaûn lyù  3-4  naêm ;   -Phaàn meàm quaûn lyù nhaø saùch  3 naêm .</t>
  </si>
  <si>
    <t xml:space="preserve">    4-Nguyeân taéc ghi nhaän vaø khaáu hao baát ñoäng saûn ñaàu tö :</t>
  </si>
  <si>
    <t xml:space="preserve">    5-Nguyeân taéc ghi nhaän caùc khoaûn ñaàu tö taøi chính</t>
  </si>
  <si>
    <t xml:space="preserve">    6-Nguyeân taéc ghi nhaän vaø voán hoùa caùc khoaûn chi phí ñi vay</t>
  </si>
  <si>
    <t xml:space="preserve">    7-Nguyeân taéc ghi nhaän vaø voán hoùa caùc khoaûn chi phí khaùc</t>
  </si>
  <si>
    <t xml:space="preserve">    8-Nguyeân taéc ghi nhaän chi phí phaûi traû</t>
  </si>
  <si>
    <t xml:space="preserve">     Chi phí phaûi traû cuoái kyø goàm caùc khoaûn chieát khaáu thöông maïi cho ngöôøi mua , chieát khaáu thanh</t>
  </si>
  <si>
    <t xml:space="preserve">   toaùn ñöôïc trích theo keá hoaïch, khoaûn hao huït, maát maùt ñöôïc trích theo quy cheá .</t>
  </si>
  <si>
    <t xml:space="preserve">  9- Nguyeân taéc vaø phöông phaùp ghi nhaän caùc khoaûn döï phoøng phaûi traû .</t>
  </si>
  <si>
    <r>
      <t xml:space="preserve">      Quyõ döï phoøng trôï caáp maát vieäc laøm: thực hiện theo </t>
    </r>
    <r>
      <rPr>
        <sz val="12"/>
        <rFont val="Times New Roman"/>
        <family val="1"/>
      </rPr>
      <t xml:space="preserve">Thông tư số 180/2012/TT-BTC ngày 24/10/2012 </t>
    </r>
  </si>
  <si>
    <t xml:space="preserve">  của Bộ Tài chính.</t>
  </si>
  <si>
    <t xml:space="preserve">      Quyõ khen thöôûng, phuùc lôïi laàn löôït trích theo tyû leä 10% vaø 3% treân lôïi nhuaän sau thueá ñöôïc xem laø </t>
  </si>
  <si>
    <t xml:space="preserve">  khoaûn phaûi traû (theo Thoâng tö 244/2009/TT-BTC ngaøy 31/12/2009 cuûa Boä Taøi Chính).</t>
  </si>
  <si>
    <t xml:space="preserve">  10- Nguyeân taéc ghi nhaän voán chuû sôû höõu :</t>
  </si>
  <si>
    <t xml:space="preserve">    + Vèn ®Çu t­ cña  chñ së h÷u ®­îc ghi nhËn theo sè vèn thùc gãp cña chñ sì h÷u.</t>
  </si>
  <si>
    <t xml:space="preserve">    + ThÆng d­ vèn cæ phÇn lµ phÇn chªnh lÖch lín h¬n gi÷a gi¸ b¸n cæ phiÕu vµ mÖnh gi¸ cæ phiÕu. Trong </t>
  </si>
  <si>
    <t xml:space="preserve">  t­¬ng lai nã sÏ ®­îc chia cho cæ ®«ng cña c«ng ty b»ng c¸ch ph¸t hµnh cæ phiÕu th­ëng cho cæ ®«ng víi </t>
  </si>
  <si>
    <t xml:space="preserve">  mét tû lÖ nhÊt ®Þnh.</t>
  </si>
  <si>
    <t xml:space="preserve">    + Vèn kh¸c cña chñ së h÷u lµ Quü dù phßng tµi chÝnh ®­îc trÝch 5% trªn lîi nhuËn sau thuÕ.</t>
  </si>
  <si>
    <t xml:space="preserve">  11- Nguyeân taéc vaø phöông phaùp ghi nhaän doanh thu :</t>
  </si>
  <si>
    <t xml:space="preserve">    Doanh thu ñöôïc xaùc ñònh theo giaù trò hôïp lyù cuûa caùc khoaûn ñaõ thu hoaëc seõ thu ñöôïc. Trong haàu heát</t>
  </si>
  <si>
    <t xml:space="preserve">   caùc tröôøng hôïp doanh thu ñöôc ghi nhaän khi chuyeån giao cho ngöôøi mua phaàn lôùn ruûi ro vaø lôïi ích </t>
  </si>
  <si>
    <t xml:space="preserve">  kinh teá gaén lieàn vôùi quyeàn sôû höõu haøng hoùa .</t>
  </si>
  <si>
    <t xml:space="preserve">    Doanh thu hoaït ñoäng taøi chính bao goàm caùc khoaûn chieát khaáu thanh toaùn ñöôïc nhaän töø caùc hôïp ñoàng,</t>
  </si>
  <si>
    <t xml:space="preserve">  laõi baùn haøng traû chaäm, laõi tieàn gôûi vaø caùc khoûan ñaàu tö taøi chính khaùc ( neáu coù ) .</t>
  </si>
  <si>
    <t xml:space="preserve">  12- Nguyeân taéc vaø phöông phaùp ghi nhaän chi phí taøi chính .</t>
  </si>
  <si>
    <t xml:space="preserve">     Chi phí taøi chính ñöôïc trích theo keá hoaïch ñoái vôùi khoaûn doanh thu veà chieát khaáu thanh toaùn, theo</t>
  </si>
  <si>
    <t xml:space="preserve">  hôïp ñoàng ñoái vôùi laõi baùn haøng traû chaäm vaø caùc khoaûn khaùc theo qui ñònh .</t>
  </si>
  <si>
    <t xml:space="preserve">  13- Nguyeân taéc vaø phöông phaùp ghi nhaän chi phí thueá thu nhaäp doanh nghieäp hieän haønh, chi phí </t>
  </si>
  <si>
    <t xml:space="preserve">  thueá thu nhaäp doanh nghieäp hoaõn laïi .</t>
  </si>
  <si>
    <t xml:space="preserve">        Chi phÝ thuÕ thu nhËp doanh nghiÖp hiÖn hµnh ®­îc x¸c ®Þnh trªn c¬ së thu nhËp chÞu thuÕ vµ thuÕ suÊt</t>
  </si>
  <si>
    <t xml:space="preserve">  thuÕ thu nhËp doanh nghiÖp trong n¨m hiÖn hµnh.</t>
  </si>
  <si>
    <t xml:space="preserve">  14- Caùc nghieäp vuï döï phoøng ruûi ro hoái ñoaùi .</t>
  </si>
  <si>
    <t xml:space="preserve">  15- Caùc nguyeân taéc vaø phöông phaùp keá toaùn khaùc</t>
  </si>
  <si>
    <t xml:space="preserve">     V- Thoâng tin boå sung cho caùc khoaûn muïc trình baøy trong Baûng caân ñoái keá toaùn vaø Baùo caùo keát</t>
  </si>
  <si>
    <t xml:space="preserve">          quaû hoaït ñoäng kinh doanh :</t>
  </si>
  <si>
    <t xml:space="preserve">  1- Tieàn </t>
  </si>
  <si>
    <t>Cuoái kyø</t>
  </si>
  <si>
    <t>Ñaàu kyø</t>
  </si>
  <si>
    <t xml:space="preserve">       - Tieàn maët</t>
  </si>
  <si>
    <t xml:space="preserve">       - Tieàn gôûi ngaân haøng</t>
  </si>
  <si>
    <t xml:space="preserve">       - Tieàn ñang chuyeån</t>
  </si>
  <si>
    <t>Coäng</t>
  </si>
  <si>
    <t xml:space="preserve">  2- Caùc khoaûn ñaàu tö taøi chính ngaén haïn</t>
  </si>
  <si>
    <t xml:space="preserve">       - Chöùng khoaùn ñaàu tö ngaén haïn</t>
  </si>
  <si>
    <t xml:space="preserve">       - Ñaàu tö ngaén haïn khaùc</t>
  </si>
  <si>
    <t xml:space="preserve">       - Döï phoøng giaûm gia ùñaàu tö ngaén haïn </t>
  </si>
  <si>
    <t xml:space="preserve">  3- Caùc khoaûn phaûi thu ngaén haïn khaùc</t>
  </si>
  <si>
    <t xml:space="preserve">       - Phaûi thu veà coå phaàn hoùa</t>
  </si>
  <si>
    <t xml:space="preserve">       - Phaûi thu veà coå töùc vaø lôïi nhuaän ñöôïc chia</t>
  </si>
  <si>
    <t xml:space="preserve">       - Phaûi thu ngöôùi lao ñoäng</t>
  </si>
  <si>
    <t xml:space="preserve">       - Phaûi thu khaùc</t>
  </si>
  <si>
    <t xml:space="preserve">  4- Haøng toàn kho</t>
  </si>
  <si>
    <t xml:space="preserve">       - Haøng mua ñang ñi treân ñöôøng</t>
  </si>
  <si>
    <t xml:space="preserve">       - Nguyeân lieäu, vaät lieäu</t>
  </si>
  <si>
    <t xml:space="preserve">       - Coâng cuï, duïng cuï</t>
  </si>
  <si>
    <t xml:space="preserve">       - Chi phí saûn xuaát, kinh doanh dôû dang</t>
  </si>
  <si>
    <t xml:space="preserve">       - Thaønh phaåm </t>
  </si>
  <si>
    <t xml:space="preserve">       - Haøng hoùa</t>
  </si>
  <si>
    <t xml:space="preserve">       - Haøng göûi ñi baùn</t>
  </si>
  <si>
    <t xml:space="preserve">       - Haøng hoùa kho baûo thueá</t>
  </si>
  <si>
    <t xml:space="preserve">       - Haøng hoùa baát ñoäng saûn</t>
  </si>
  <si>
    <t>Coäng giaù goác haøng toàn kho</t>
  </si>
  <si>
    <t xml:space="preserve">  * Giaù trò ghi soå cuûa haøng toàn kho duøng ñeå theá chaáp,</t>
  </si>
  <si>
    <t>caàm coá ñaûm baûo caùc khoaûn nôï phaûi traû</t>
  </si>
  <si>
    <t xml:space="preserve">  * Giaù trò hoaøn nhaäp döï phoøng giaûm giaù haøng toàn kho</t>
  </si>
  <si>
    <t>trong kỳ</t>
  </si>
  <si>
    <t xml:space="preserve">  * Caùc tröôøng hôïp hoaëc söï kieän dẫn ñeán phaûi trích </t>
  </si>
  <si>
    <t>theâm hoaëc hoaøn nhaäp döï phoøng giaûm giaù haøng toàn kho</t>
  </si>
  <si>
    <t xml:space="preserve">  5-Thueá vaø caùc khoaûn phaûi thu nhaø nöôùc</t>
  </si>
  <si>
    <t xml:space="preserve">    - Thueá thu nhaäp doanh nghieäp noäp thöøa( caù nhaân )</t>
  </si>
  <si>
    <t xml:space="preserve">    - Caùc khoaûn khaùc phaûi thu nhaø nöôùc</t>
  </si>
  <si>
    <t xml:space="preserve">  6- Phaûi thu daøi haïn noäi boä</t>
  </si>
  <si>
    <t xml:space="preserve">    -Cho vay daøi haïn noäi boä</t>
  </si>
  <si>
    <t xml:space="preserve">    - Phaûi thu daøi haïn noäi boä khaùc</t>
  </si>
  <si>
    <t xml:space="preserve">  7 - Phaûi thu daøi haïn khaùc</t>
  </si>
  <si>
    <t xml:space="preserve">    - Kyù quyõ, kyù cöôïc daøi haïn</t>
  </si>
  <si>
    <t xml:space="preserve">    - Caùc khoaûn tieàn nhaän uûy thaùc</t>
  </si>
  <si>
    <t xml:space="preserve">    - Cho vay khoâng coù laõi</t>
  </si>
  <si>
    <t xml:space="preserve">    - Phaûi thu daøi haïn khaùc</t>
  </si>
  <si>
    <t xml:space="preserve">  8 - Taêng giaûm taøi saûn coá ñònh höõu hình</t>
  </si>
  <si>
    <t>Ñôn vò tính : Ñoàng</t>
  </si>
  <si>
    <t>TAØI SAÛN COÁ ÑÒNH HÖÕU HÌNH</t>
  </si>
  <si>
    <t>Nhaø cöûa vaät</t>
  </si>
  <si>
    <t>Maùy moùc</t>
  </si>
  <si>
    <t xml:space="preserve">Phöông tieän </t>
  </si>
  <si>
    <t>Thieát bò</t>
  </si>
  <si>
    <t>Khoaûn mục</t>
  </si>
  <si>
    <t>kiến truùc</t>
  </si>
  <si>
    <t>thieát bò</t>
  </si>
  <si>
    <t>vaän taûi</t>
  </si>
  <si>
    <t xml:space="preserve">duïng cuï </t>
  </si>
  <si>
    <t>truyeàn dẫn</t>
  </si>
  <si>
    <t>quaûn lyù</t>
  </si>
  <si>
    <t>NGUYEÂN GIAÙ TSCÑ HH</t>
  </si>
  <si>
    <t xml:space="preserve"> Soá dö ñaàu kyø</t>
  </si>
  <si>
    <t xml:space="preserve"> - Mua trong kyø</t>
  </si>
  <si>
    <t xml:space="preserve"> -Ñaàu tö XDCB hoaøn thaønh</t>
  </si>
  <si>
    <t xml:space="preserve"> -Taêng khaùc</t>
  </si>
  <si>
    <t xml:space="preserve"> -Chuyeãn sang BÑS ñầu tö</t>
  </si>
  <si>
    <t xml:space="preserve"> -Thanh lyù, nhöôïng baùn</t>
  </si>
  <si>
    <t xml:space="preserve"> -Giaûm khaùc</t>
  </si>
  <si>
    <t>Soá dö cuoái kyø</t>
  </si>
  <si>
    <t>Giaù trò hao moøn luõy keá</t>
  </si>
  <si>
    <t xml:space="preserve"> -Khaáu hao trong kyø</t>
  </si>
  <si>
    <t xml:space="preserve"> -Chuyeãn sang BÑS ñaàu tö</t>
  </si>
  <si>
    <t>Giaù trò coøn laïi cuûa TSCÑ</t>
  </si>
  <si>
    <t xml:space="preserve"> -Taïi ngaøy ñaàu kyø</t>
  </si>
  <si>
    <t xml:space="preserve"> -Taïi ngaøy cuoái kyø</t>
  </si>
  <si>
    <t xml:space="preserve">   - Giaù trò coøn laïi cuoái naêm cuûa TSCÑ höõu hình ñaõ duøng ñeå theá chaáp, caàm coá ñaûm baûo caùc khoaûn vay:</t>
  </si>
  <si>
    <r>
      <t xml:space="preserve">   - Nguyeân giaù TSCÑ cuoái kyø ñaõ khaáu hao heát nhöng vaãn coøn söû duïng : 1.309.278.666</t>
    </r>
    <r>
      <rPr>
        <sz val="12"/>
        <color indexed="10"/>
        <rFont val="VNI-Times"/>
        <family val="0"/>
      </rPr>
      <t xml:space="preserve"> </t>
    </r>
    <r>
      <rPr>
        <sz val="12"/>
        <rFont val="VNI-Times"/>
        <family val="0"/>
      </rPr>
      <t>ñoàng</t>
    </r>
  </si>
  <si>
    <t xml:space="preserve">   - Nguyeân giaù TSCÑ cuoái naêm ñaõ thanh lyù : </t>
  </si>
  <si>
    <t xml:space="preserve">   - Cam keát veà vieäc mua baùn TSCÑ höõu hình coù giaù trò lôùn trong töông lai :</t>
  </si>
  <si>
    <t xml:space="preserve">   - Caùc thay ñoåi khaùc veà TSCÑ höõu hình  : Taøi saûn ñaõ khaáu hao heát chuyeån sang coâng cuï, duïng cuï.</t>
  </si>
  <si>
    <t>10 - Taêng giaûm taøi saûn coá ñònh voâ hình</t>
  </si>
  <si>
    <t>TAØI SAÛN COÁ ÑÒNH VOÂ HÌNH</t>
  </si>
  <si>
    <t>Quyeàn söû</t>
  </si>
  <si>
    <t>Quyeàn</t>
  </si>
  <si>
    <t xml:space="preserve">Lôïi theá </t>
  </si>
  <si>
    <t xml:space="preserve">Phaàn meàm </t>
  </si>
  <si>
    <t>khoaûn MUÏC</t>
  </si>
  <si>
    <t>duïng ñaât</t>
  </si>
  <si>
    <t>phaùt haønh</t>
  </si>
  <si>
    <t>thöông maïi</t>
  </si>
  <si>
    <t>maùy vi</t>
  </si>
  <si>
    <t>khi CPCT</t>
  </si>
  <si>
    <t>tính</t>
  </si>
  <si>
    <t>I -NGUYEÂN GIAÙ TSCÑ</t>
  </si>
  <si>
    <t xml:space="preserve"> Soá dö ñaàu kỳ</t>
  </si>
  <si>
    <t xml:space="preserve"> -Mua trong kyø</t>
  </si>
  <si>
    <t xml:space="preserve"> -Taïo ra töø noäi boä DN</t>
  </si>
  <si>
    <t xml:space="preserve"> -Taêng do hôïp nhaát KD</t>
  </si>
  <si>
    <t xml:space="preserve"> Soá dö cuoái kỳ</t>
  </si>
  <si>
    <t xml:space="preserve"> -Khaáu hao trong naêm</t>
  </si>
  <si>
    <t>Soá dö cuoái kỳ</t>
  </si>
  <si>
    <t xml:space="preserve">    - Thuyeát minh soá lieäu vaø giaûi trình khaùc :</t>
  </si>
  <si>
    <t xml:space="preserve"> 11 Chi phí xaây döïng cô baûn dôû dang</t>
  </si>
  <si>
    <t>Cuoái kỳ</t>
  </si>
  <si>
    <t>Ñaàu kỳ</t>
  </si>
  <si>
    <t xml:space="preserve">      -Toång soá chi phí xaây döïng cô baûn dôû dang</t>
  </si>
  <si>
    <t xml:space="preserve">            Trong ñoù: Nhöõng coâng trình lôùn</t>
  </si>
  <si>
    <r>
      <t xml:space="preserve">                 + Coâng trình</t>
    </r>
    <r>
      <rPr>
        <sz val="12"/>
        <rFont val="Times New Roman"/>
        <family val="1"/>
      </rPr>
      <t xml:space="preserve"> Nhà làm việc và kho</t>
    </r>
  </si>
  <si>
    <t xml:space="preserve">                 + Coâng trình</t>
  </si>
  <si>
    <t xml:space="preserve">  12- Taêng, giaûm baát ñoäng saûn ñaàu tö : </t>
  </si>
  <si>
    <t xml:space="preserve">  13- Ñaàu tö daøi haïn khaùc :</t>
  </si>
  <si>
    <t>Soá löôïng</t>
  </si>
  <si>
    <t>Giaù trò</t>
  </si>
  <si>
    <t xml:space="preserve"> a- Ñaàu tö vaøo coâng ty con</t>
  </si>
  <si>
    <t xml:space="preserve"> b- Ñaàu tö vaøo coâng ty lieân doanh, lieân keát</t>
  </si>
  <si>
    <t xml:space="preserve"> c- Ñaàu tö daøi haïn khaùc:</t>
  </si>
  <si>
    <t xml:space="preserve">    - Ñaàu tö coå phieáu</t>
  </si>
  <si>
    <t xml:space="preserve">    - Ñaàu tö traùi phieáu</t>
  </si>
  <si>
    <t xml:space="preserve">    - Ñaàu tö tín phieáu, kyø phieáu</t>
  </si>
  <si>
    <t xml:space="preserve">    - Cho vay daøi haïn</t>
  </si>
  <si>
    <t xml:space="preserve">  14- Chi phí traû tröôùc daøi haïn </t>
  </si>
  <si>
    <t>Cuối kỳ</t>
  </si>
  <si>
    <t>Đầu kỳ</t>
  </si>
  <si>
    <t xml:space="preserve">     - Chi phí traû tröôùc veà thueâ hoaït ñoäng TSCÑ</t>
  </si>
  <si>
    <t xml:space="preserve">     - Chi phí thaønh laäp doanh nghieäp</t>
  </si>
  <si>
    <t xml:space="preserve">     - Chi phí nghieân cöùu coù giaù trò lôùn</t>
  </si>
  <si>
    <t xml:space="preserve">     - Chi phí khaùc </t>
  </si>
  <si>
    <t xml:space="preserve">  15- Vay vaø nôï ngaén haïn</t>
  </si>
  <si>
    <t xml:space="preserve">     - Vay ngaén haïn</t>
  </si>
  <si>
    <t xml:space="preserve">     - Nôï daøi haïn ñeán haïn traû</t>
  </si>
  <si>
    <t xml:space="preserve"> 16- Thueá vaø caùc khoaûn phaûi noäp nhaø nöôùc</t>
  </si>
  <si>
    <t xml:space="preserve">    - Thueá GTGT</t>
  </si>
  <si>
    <t xml:space="preserve">    - Thueá Tieâu thuï ñaët bieät</t>
  </si>
  <si>
    <t xml:space="preserve">    - Thueá Xuaát, nhaäp khaåu</t>
  </si>
  <si>
    <t xml:space="preserve">    - Thueá TNDN</t>
  </si>
  <si>
    <t xml:space="preserve">    - Thueá thu nhaäp caù nhaân</t>
  </si>
  <si>
    <t xml:space="preserve">    - Thueá Taøi nguyeân</t>
  </si>
  <si>
    <t xml:space="preserve">    - Thueá nhaø ñaát vaø tieàn thueâ ñaát</t>
  </si>
  <si>
    <t xml:space="preserve">    - Caùc loaïi thueá khaùc</t>
  </si>
  <si>
    <t xml:space="preserve">    - Caùc khoaûn phí,leä phí vaø caùc khoaûn noäp khaùc</t>
  </si>
  <si>
    <t xml:space="preserve">  17- Chi phí phaûi traû</t>
  </si>
  <si>
    <t xml:space="preserve">   - Trích tröôùc CP tieàn löông theo keá hoaïch</t>
  </si>
  <si>
    <t xml:space="preserve">   - Chi phí söûa chöûa lôùn TSCÑ</t>
  </si>
  <si>
    <t xml:space="preserve">   - Chi phí trong thôøi gian ngöøng kinh doanh</t>
  </si>
  <si>
    <t xml:space="preserve">   - Caùc khoaûn chi phí khaùc</t>
  </si>
  <si>
    <t xml:space="preserve">  18- Caùc khoaûn phaûi traû ,phaûi noäp ngaén haïn khaùc</t>
  </si>
  <si>
    <t xml:space="preserve">   - Taøi saûn thöøa chôø giaûi quyeát</t>
  </si>
  <si>
    <t xml:space="preserve">   - Kinh phí coâng ñoaøn</t>
  </si>
  <si>
    <t xml:space="preserve">   - Baûo hieåm xaõ hoäi</t>
  </si>
  <si>
    <t xml:space="preserve">   - Baûo hieåm y teá</t>
  </si>
  <si>
    <t xml:space="preserve">   - Bảo hiểm thất nghiệp</t>
  </si>
  <si>
    <t xml:space="preserve">   - Nhaän kyù quyõ , kyù cöôïc ngaén haïn</t>
  </si>
  <si>
    <t xml:space="preserve">   - Doanh thu chöa thöïc hieän</t>
  </si>
  <si>
    <t xml:space="preserve">   - Caùc khoaûn phaûi traû, phaûi noäp khaùc</t>
  </si>
  <si>
    <t xml:space="preserve">  19- Phaûi traû daøi haïn noäi boä</t>
  </si>
  <si>
    <t xml:space="preserve">    - Vay daøi haïn noäi boä </t>
  </si>
  <si>
    <t xml:space="preserve">    - Phaûi traû daøi haïn noäi boä khaùc</t>
  </si>
  <si>
    <t xml:space="preserve">  20- Vay vaø nôï daøi haïn</t>
  </si>
  <si>
    <t xml:space="preserve">   a- Vay daøi haïn</t>
  </si>
  <si>
    <t xml:space="preserve">     - Vay ngaân haøng</t>
  </si>
  <si>
    <t xml:space="preserve">     - Vay ñoái töôïng khaùc</t>
  </si>
  <si>
    <t xml:space="preserve">     - Traùi phieáu phaùt haønh</t>
  </si>
  <si>
    <t xml:space="preserve">   b- Nôï daøi haïn</t>
  </si>
  <si>
    <t xml:space="preserve">     - Thueâ taøi chính</t>
  </si>
  <si>
    <t xml:space="preserve">     - Nôï daøi haïn khaùc</t>
  </si>
  <si>
    <t xml:space="preserve">   c- Caùc khoaûn nôï thueâ taøi chính</t>
  </si>
  <si>
    <t>Thôøi haïn</t>
  </si>
  <si>
    <t>Töø 1 naêm trôû xuoáng</t>
  </si>
  <si>
    <t>Treân 1 naêm ñeán 5 naêm</t>
  </si>
  <si>
    <t>Treân 5 naêm</t>
  </si>
  <si>
    <t xml:space="preserve">   Naêm nay</t>
  </si>
  <si>
    <t xml:space="preserve"> -Toång khoaûn TT-TT-TC</t>
  </si>
  <si>
    <t xml:space="preserve"> - Traû tieàn laõi thueâ</t>
  </si>
  <si>
    <t xml:space="preserve"> -Traû nôï goác</t>
  </si>
  <si>
    <t xml:space="preserve">   Naêm tröôùc</t>
  </si>
  <si>
    <t xml:space="preserve">  21- Taøi saûn thueá thu nhaäp hoaõn laïi vaø thueá thu  nhaäp hoaõn laïi phaûi traû</t>
  </si>
  <si>
    <t xml:space="preserve">     a- Taøi saûn thueá thu nhaäp hoaõn laïi :</t>
  </si>
  <si>
    <t>Cuoái naêm</t>
  </si>
  <si>
    <t>Ñaàu naêm</t>
  </si>
  <si>
    <t xml:space="preserve"> - Taøi saûn thueá thu nhaäp hoaõn laïi lieân quan ñeán khoaûn </t>
  </si>
  <si>
    <t xml:space="preserve"> cheânh leäch taïm thôøi ñöôïc khaáu tröø</t>
  </si>
  <si>
    <t xml:space="preserve"> loã tính thueá chöa söû duïng</t>
  </si>
  <si>
    <t xml:space="preserve"> öu ñaõi tính thueá chöa söû duïng</t>
  </si>
  <si>
    <t xml:space="preserve">  - khoaûn hoaøn nhaäp taøi saûn thueá thu nhaäp hoaõn laïi</t>
  </si>
  <si>
    <t xml:space="preserve"> ñaõ ñöôïc ghi nhaän töø nhöõng naêm tröôùc</t>
  </si>
  <si>
    <t xml:space="preserve">  Taøi saûn thueá thu nhaäp hoaõn laïi</t>
  </si>
  <si>
    <t xml:space="preserve">     b- Thueá thu nhaäp hoaõn laïi phaûi traû</t>
  </si>
  <si>
    <t xml:space="preserve">   - Thueá thu nhaäp hoaõn laïi phaûi traû phaùt sinh töø caùc</t>
  </si>
  <si>
    <t xml:space="preserve"> khoaûn cheânh leäch taïm thôøi chòu thueá</t>
  </si>
  <si>
    <t xml:space="preserve">   - khoaûn hoaøn nhaäp thueá thu nhaäp hoaõn laïi phaûi traû</t>
  </si>
  <si>
    <t xml:space="preserve"> ñaõ ñuôïc ghi nhaän töø caùc naêm tröôùc</t>
  </si>
  <si>
    <t xml:space="preserve">    - Thueá thu nhaäp hoaõn laïi phaûi traû </t>
  </si>
  <si>
    <t xml:space="preserve">  22- Voán chuû sở höõu</t>
  </si>
  <si>
    <t xml:space="preserve">    a- Baûng ñoái chieáu bieán ñoäng cuûa voán chuû sôû höõu</t>
  </si>
  <si>
    <t>Voán ñaàu tö</t>
  </si>
  <si>
    <t>Voán khaùc</t>
  </si>
  <si>
    <t xml:space="preserve">Quỹ döï </t>
  </si>
  <si>
    <t>Quỹ ñaàu</t>
  </si>
  <si>
    <t>Lôïi nhuaän</t>
  </si>
  <si>
    <t>khoaûn muïc</t>
  </si>
  <si>
    <t xml:space="preserve">cuûa chuû sôû </t>
  </si>
  <si>
    <t>cuûa CSH</t>
  </si>
  <si>
    <t>phoøng taøi</t>
  </si>
  <si>
    <t>tö phaùt</t>
  </si>
  <si>
    <t>chöa phaân</t>
  </si>
  <si>
    <t>höõu</t>
  </si>
  <si>
    <t>(Thaëng  dö VCP)</t>
  </si>
  <si>
    <t>chính</t>
  </si>
  <si>
    <t>trieån</t>
  </si>
  <si>
    <t>phoái</t>
  </si>
  <si>
    <t xml:space="preserve">  Soá dö ñaàu naêm tröôùc</t>
  </si>
  <si>
    <t xml:space="preserve"> - Taêng voán trong naêm tröôùc</t>
  </si>
  <si>
    <t xml:space="preserve"> - Laõi trong naêm tröôùc</t>
  </si>
  <si>
    <t xml:space="preserve"> -Giaûm voán trong naêm tröôùc</t>
  </si>
  <si>
    <t xml:space="preserve"> -Loã trong naêm tröôùc</t>
  </si>
  <si>
    <t xml:space="preserve">  Soá dö cuoái naêm tröôùc -Soá</t>
  </si>
  <si>
    <t>dö ñaàu naêm nay</t>
  </si>
  <si>
    <t xml:space="preserve"> - Taêng voán trong naêm nay</t>
  </si>
  <si>
    <t xml:space="preserve"> - Laõi trong naêm nay</t>
  </si>
  <si>
    <t xml:space="preserve"> -Giaûm voán trong naêm nay</t>
  </si>
  <si>
    <t xml:space="preserve"> Loã trong naêm nay</t>
  </si>
  <si>
    <t>Soá dö cuoái naêm nay</t>
  </si>
  <si>
    <t xml:space="preserve">    b - Chi tieát voán ñaàu tö cuûa chuû sôû höõu</t>
  </si>
  <si>
    <t xml:space="preserve">     - Voán goùp cuûa nhaø nöôùc </t>
  </si>
  <si>
    <t xml:space="preserve">     - Voán goùp cuûa caùc ñoái töông khaùc</t>
  </si>
  <si>
    <t xml:space="preserve">     -  …………</t>
  </si>
  <si>
    <t xml:space="preserve">     * Giaù trò traùi phieáu ñaõ trôû thaønh coå phieáu trong naêm</t>
  </si>
  <si>
    <t xml:space="preserve">     * Soá löôïng coå phieáu quỹ</t>
  </si>
  <si>
    <t xml:space="preserve">    c- Caùc giao dòch veà voán  vôùi caùc chuû sôû höõu vaø phaân </t>
  </si>
  <si>
    <t>Naêm nay</t>
  </si>
  <si>
    <t>Naêm tröôùc</t>
  </si>
  <si>
    <t xml:space="preserve">   phoái coå töùc, chia lôïi nhuaän</t>
  </si>
  <si>
    <t xml:space="preserve">     - Voán ñaàu tö cuûa chuû sôû höõu </t>
  </si>
  <si>
    <t xml:space="preserve">       + Voán goùp ñaàu naêm</t>
  </si>
  <si>
    <t xml:space="preserve">       + Voán goùp taêng trong naêm</t>
  </si>
  <si>
    <t xml:space="preserve">       + Voán goùp giaûm trong naêm</t>
  </si>
  <si>
    <t xml:space="preserve">       + Voán goùp cuoái naêm</t>
  </si>
  <si>
    <t xml:space="preserve">     - Coå töùc, lôïi nhuaän ñaõ chia</t>
  </si>
  <si>
    <t xml:space="preserve">    d- Coå töùc </t>
  </si>
  <si>
    <t xml:space="preserve">    - Coå töùc ñaõ coâng boá sau ngay keát thuùc kyø keá toaùn naêm</t>
  </si>
  <si>
    <t xml:space="preserve">     + Coå töùc ñaõ coâng boá treân coå phieáu phoå thoâng</t>
  </si>
  <si>
    <t xml:space="preserve">     + Coå töùc ñaõ coâng boá treân coå phieáu öu ñaõi</t>
  </si>
  <si>
    <t xml:space="preserve">   -Coå töùc cuûa coå phieáu öu ñaõi lũy keá chöa ñöôïc ghi nhaän</t>
  </si>
  <si>
    <t xml:space="preserve">    ñ- Coå phieáu</t>
  </si>
  <si>
    <t>Cuoái năm</t>
  </si>
  <si>
    <t>Ñaàu năm</t>
  </si>
  <si>
    <t xml:space="preserve">    - Soá lưôïng coå phieáu ñaêng kyù phaùt haønh</t>
  </si>
  <si>
    <t xml:space="preserve">    - Soá löôïng coå phieáu ñaõ baùn ra coâng chuùng </t>
  </si>
  <si>
    <t xml:space="preserve">     + Coå phieáu phoå thoâng</t>
  </si>
  <si>
    <t xml:space="preserve">     + Coå phieáu öu ñaõi</t>
  </si>
  <si>
    <t xml:space="preserve">    - Soá löôïng coå phieáu ñöôïc mua laïi</t>
  </si>
  <si>
    <t xml:space="preserve">    - Soá löôïng coå phieáu ñang löu haønh</t>
  </si>
  <si>
    <t xml:space="preserve">     * Meänh giaù coå phieáu ñang löu haønh</t>
  </si>
  <si>
    <t xml:space="preserve">    e- Caùc quyõ cuûa doanh nghieäp</t>
  </si>
  <si>
    <t xml:space="preserve">      - Quyõ ñaàu tö phaùt trieån</t>
  </si>
  <si>
    <t xml:space="preserve">      - Quyõ döï phoøng taøi chính</t>
  </si>
  <si>
    <t xml:space="preserve">      - Quyõ khen thöôûng, phuùc lôïi</t>
  </si>
  <si>
    <r>
      <t xml:space="preserve">      - Quyõ khaùc thuoäc voán chuû sôû höõu</t>
    </r>
    <r>
      <rPr>
        <sz val="10"/>
        <rFont val="VNI-Times"/>
        <family val="0"/>
      </rPr>
      <t xml:space="preserve"> (quyõ trôï caáp maát vieäc)</t>
    </r>
  </si>
  <si>
    <t xml:space="preserve">    * Muïc ñích trích laäp vaø söû duïng caùc quyõ cuûa doanh nghieäp</t>
  </si>
  <si>
    <t xml:space="preserve"> g- Thu nhaäp vaø chi phí, laõi hoaëc loã ñöôïc ghi nhaän tröïc tieáp vaøo voán chuû sôû höõu theo qui ñònh cuûa </t>
  </si>
  <si>
    <t xml:space="preserve">   caùc chuaån möïc keá toaùn cuï theå .</t>
  </si>
  <si>
    <t xml:space="preserve">   23-Nguoàn kinh phí</t>
  </si>
  <si>
    <t xml:space="preserve">   24- Taøi saûn thueâ ngoaøi</t>
  </si>
  <si>
    <t xml:space="preserve">  VI- Thoâng tin boå sung cho caùc khoaûn muïc trình baøy</t>
  </si>
  <si>
    <t xml:space="preserve">   trong Baùo caùo keát quaû hoaït ñoäng kinh doanh</t>
  </si>
  <si>
    <t xml:space="preserve">   25- Toång doanh thu baùn haøng vaø cung caáp dòch vuï</t>
  </si>
  <si>
    <r>
      <t xml:space="preserve">      - Doanh thu baùn haøng </t>
    </r>
    <r>
      <rPr>
        <sz val="12"/>
        <rFont val="Times New Roman"/>
        <family val="1"/>
      </rPr>
      <t>hóa</t>
    </r>
  </si>
  <si>
    <t xml:space="preserve">      - Doanh thu cung caáp dòch vuï</t>
  </si>
  <si>
    <t xml:space="preserve">      - Doanh thu noäi boä</t>
  </si>
  <si>
    <t xml:space="preserve">   26- Caùc khoaûn giaûm tröø doanh thu</t>
  </si>
  <si>
    <t xml:space="preserve">   Trong ñoù : </t>
  </si>
  <si>
    <t xml:space="preserve">      - Chieát khaáu thöông maïi</t>
  </si>
  <si>
    <t xml:space="preserve">      - Giaûm giaù haøng baùn</t>
  </si>
  <si>
    <t xml:space="preserve">      - Haøng baùn bò traû laïi </t>
  </si>
  <si>
    <t xml:space="preserve">      - Thueá GTGT phaûi noäp ( phöông phaùp tröïc tieáp )</t>
  </si>
  <si>
    <t xml:space="preserve">      - Thueá tieâu thuï ñaëc bieät</t>
  </si>
  <si>
    <t xml:space="preserve">      - Thueá xuaát khaåu</t>
  </si>
  <si>
    <t xml:space="preserve">   27- Doanh thu thuaàn veà baùn haøng vaø cung caáp dòch </t>
  </si>
  <si>
    <r>
      <t xml:space="preserve">    </t>
    </r>
    <r>
      <rPr>
        <b/>
        <sz val="12"/>
        <rFont val="VNI-Times"/>
        <family val="0"/>
      </rPr>
      <t>vuï</t>
    </r>
    <r>
      <rPr>
        <sz val="12"/>
        <rFont val="VNI-Times"/>
        <family val="0"/>
      </rPr>
      <t xml:space="preserve"> . Trong ñoù :</t>
    </r>
  </si>
  <si>
    <t xml:space="preserve">      - Doanh thu thuaàn trao ñoåi saûn phaåm haøng hoùa</t>
  </si>
  <si>
    <t xml:space="preserve">      - Doanh thu thuaàn noäi boä</t>
  </si>
  <si>
    <t xml:space="preserve">   28- Giaù voán haøng baùn  </t>
  </si>
  <si>
    <t xml:space="preserve">      - Giaù voán cuûa haøng hoùa ñaõ baùn</t>
  </si>
  <si>
    <t xml:space="preserve">      - Giaù voán cuûa thaønh phaåm ñaõ baùn</t>
  </si>
  <si>
    <t xml:space="preserve">      - Giaù voán cuûa dòch vuï ñaõ cung caáp</t>
  </si>
  <si>
    <t xml:space="preserve">      - Giaù trò coøn laïi chi phí nhöôïng baùn, thanh lyù BÑS</t>
  </si>
  <si>
    <t xml:space="preserve">    ñaàu tö ñaõ baùn</t>
  </si>
  <si>
    <t xml:space="preserve">      - Chi phí kinh doanh Baát ñoäng saûn ñaàu tö</t>
  </si>
  <si>
    <t xml:space="preserve">      - Hao huït maát maùt haøng toàn kho</t>
  </si>
  <si>
    <t xml:space="preserve">      - Caùc khoaûn chi phí vöôït möùc bình thöôøng</t>
  </si>
  <si>
    <t xml:space="preserve">      - Döï phoøng giaûm giaù haøng toàn kho</t>
  </si>
  <si>
    <t xml:space="preserve">   29- Doanh thu hoaït ñoäng taøi chính</t>
  </si>
  <si>
    <t>Năm nay</t>
  </si>
  <si>
    <t>Năm trước</t>
  </si>
  <si>
    <t xml:space="preserve">      - Laõi tieàn gôûi, tieàn cho vay</t>
  </si>
  <si>
    <t xml:space="preserve">      - Laõi ñaàu tö traùi phieáu, kyø phieáu, tín phieáu</t>
  </si>
  <si>
    <t xml:space="preserve">      - Coå töùc, lôïi nhuaän ñöôïc chia</t>
  </si>
  <si>
    <t xml:space="preserve">      - Laõi baùn ngoaïi teä</t>
  </si>
  <si>
    <t xml:space="preserve">      - Laõi cheânh leäch tyû giaù ñaõ thöïc hieän</t>
  </si>
  <si>
    <t xml:space="preserve">      - Laõi cheânh leäch tyû giaù chöa thöïc hieän</t>
  </si>
  <si>
    <t xml:space="preserve">      - Laõi baùn haøng traû chaäm</t>
  </si>
  <si>
    <t xml:space="preserve">      - Doanh thu hoaït ñoäng taøi chính khaùc</t>
  </si>
  <si>
    <t xml:space="preserve">    30- Chi phí taøi chính</t>
  </si>
  <si>
    <t xml:space="preserve">      - Laõi tieàn vay</t>
  </si>
  <si>
    <t xml:space="preserve">      - Chieát khaáu thanh toùan, laõi baùn haøng traû chaäm</t>
  </si>
  <si>
    <t xml:space="preserve">      - Loã do thanh lyù caùc khoaûn daàu tö ngaén haïn ,daøi haïn</t>
  </si>
  <si>
    <t xml:space="preserve">      - Loã baùn ngoaïi teä</t>
  </si>
  <si>
    <t xml:space="preserve">      - Loã cheânh leäch tyû giaù ñaõ thöïc hieän</t>
  </si>
  <si>
    <t xml:space="preserve">      - Loã cheânh leäch tyû giaù chöa thöïc hieän</t>
  </si>
  <si>
    <t xml:space="preserve">      - Döïï phoøng giaûm giaùù caùc khoaûn ñaàu tö ng-haïn, d-haïn</t>
  </si>
  <si>
    <t xml:space="preserve">      - Chi phí taøi chính khaùc</t>
  </si>
  <si>
    <t xml:space="preserve">    31- Chi phí thueá thu nhaäp doanh nghieäp hieän haønh</t>
  </si>
  <si>
    <t xml:space="preserve">      - Chi phí thueá thu nhaäp doanh nghieäp tính treân thu</t>
  </si>
  <si>
    <t xml:space="preserve">    nhaäp chòu thueá naêm hieän haønh</t>
  </si>
  <si>
    <t xml:space="preserve">     - Ñieàu chænh thueá thu nhaäp DN cuûa caùc naêm tröôùc</t>
  </si>
  <si>
    <t xml:space="preserve">    vaøo chi phí thueá thu nhaäp hieän haønh naêm nay</t>
  </si>
  <si>
    <t xml:space="preserve">     - Toång chi phí thueá thu nhaäp DN hieän haønh naêm nay</t>
  </si>
  <si>
    <t xml:space="preserve">    32- Chi phí thueá thu nhaäp doanh nghieäp hoaõn laïi</t>
  </si>
  <si>
    <t xml:space="preserve">      - Chi phí thueá thu nhaäp DN hoaõn laïi phaùt sinh töø </t>
  </si>
  <si>
    <t xml:space="preserve">   caùc khoaûn cheânh leäch taïm thôøi phaûi chòu thueá</t>
  </si>
  <si>
    <t xml:space="preserve">   vieäc hoaøn nhaäp taøi saûn thueá thu nhaäp hoaõn laïi</t>
  </si>
  <si>
    <t xml:space="preserve">      - Thu nhaäp thueá thu nhaäp DN hoaõn laïi phaùt sinh töø </t>
  </si>
  <si>
    <t xml:space="preserve">   caùc khoaûn cheânh leäch taïm thôøi ñöôïc khaáu tröø</t>
  </si>
  <si>
    <t xml:space="preserve">   caùc khoaûn loã tính thueá vaø öu ñaõi thueá chöa söû duïng</t>
  </si>
  <si>
    <t xml:space="preserve">   vieäc hoaøn nhaäp thueá thu nhaäp hoaõn laïi phaûi traû</t>
  </si>
  <si>
    <t xml:space="preserve">     - Toång chi phí thueá thu nhaäp DN hoaõn laïi</t>
  </si>
  <si>
    <t xml:space="preserve">    33- Chi phi saûn xuaát kinh doanh theo yeáu toá</t>
  </si>
  <si>
    <t xml:space="preserve">   VII- Thoâng tin boå sung cho caùc khoaûn muïc trình baøy trong Baùo caùo löu chuyeån tieàn teä</t>
  </si>
  <si>
    <t xml:space="preserve">    34- Caùc giao dòch khoâng baèng tieàn aûnh höôûng ñeán Baùo caùo löu chuyeån tieàn teä vaø caùc khoaûn tieàn </t>
  </si>
  <si>
    <t xml:space="preserve">    do doanh nghieäp naém giöõ nhöng khoâng ñöôïc söû duïng </t>
  </si>
  <si>
    <t xml:space="preserve">   VIII- Nhöõng thoâng tin khaùc</t>
  </si>
  <si>
    <t xml:space="preserve"> * Trong kỳ trích thêm dự phòng giảm giá hàng tồn kho là 50.819.919 đồng nâng giá trị dự phòng giảm</t>
  </si>
  <si>
    <t xml:space="preserve"> giá hàng tồn kho còn lại cuối kỳ là 100.342.122 đồng.</t>
  </si>
  <si>
    <t xml:space="preserve"> * Trong kỳ đã chi trả cổ tức năm 2012 phần vốn nhà nước là 492.400.000 đồng. Tổng lợi nhuận còn lại </t>
  </si>
  <si>
    <t>chưa phân phối đến cuối kỳ là 5.784.299.216 đồng</t>
  </si>
  <si>
    <r>
      <t xml:space="preserve">  * Quỹ dự phòng tài chính được trích trong kỳ là 73.764.683 đồng (</t>
    </r>
    <r>
      <rPr>
        <i/>
        <sz val="12.5"/>
        <rFont val="Times New Roman"/>
        <family val="1"/>
      </rPr>
      <t>5% trên LN sau thuế</t>
    </r>
    <r>
      <rPr>
        <sz val="12.5"/>
        <rFont val="Times New Roman"/>
        <family val="1"/>
      </rPr>
      <t>), nhưng chỉ trích thêm vào quỹ dự phòng tài chính là 19.931.778 đồng, số còn lại 53.832.905 đồng đưa vào lợi nhuận chưa phân phối. Lý do: quỹ dự phòng tài chính đã trích đủ 10% vốn điều lệ  là 1.231.060.000 đồng theo qui định của Điều lệ công ty.</t>
    </r>
  </si>
  <si>
    <t xml:space="preserve">  * Dự phòng phải thu nợ khó đòi đầu kỳ là 95.037.675 đồng, trong kỳ trích thêm 90.250.227 đồng, nâng tổng số dự phòng nợ khó đòi đến cuối kỳ là 185.287.902 đồng.</t>
  </si>
  <si>
    <t xml:space="preserve">  * Nợ khó đòi đã xử lý đầu kỳ là 418.353.064 đồng, trong kỳ trích thêm 8.701.800 đồng, nâng tổng số nợ khó đòi đã xử lý đến cuối kỳ là 427.054.864 đồng.</t>
  </si>
  <si>
    <t xml:space="preserve">  * Chi phí thuế TNDN quí 3/2013 là 313.248.263 đồng, trong đó thuế suất 10% là 89.258.148 đồng, thuế suất 25% là 223.990.115 đồng.</t>
  </si>
  <si>
    <t xml:space="preserve">          Laäp ngaøy 12 thaùng 10 naêm 2013</t>
  </si>
  <si>
    <t>Ngöôøi laäp bieåu</t>
  </si>
  <si>
    <t>Keá toaùn trưởng</t>
  </si>
  <si>
    <t>Giaùm Ñoác</t>
  </si>
  <si>
    <t>Nguyễn Thuỳ Linh</t>
  </si>
  <si>
    <t>Lâm Nhựt Minh</t>
  </si>
  <si>
    <t>Nguyễn Hùng Dũng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</si>
</sst>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 #,##0.0_);_(* \(#,##0.0\);_(* &quot;-&quot;??_);_(@_)"/>
    <numFmt numFmtId="181" formatCode="_(* #,##0_);_(* \(#,##0\);_(* &quot;-&quot;??_);_(@_)"/>
    <numFmt numFmtId="182" formatCode="_-* #,##0_-;\-* #,##0_-;_-* &quot;-&quot;??_-;_-@_-"/>
  </numFmts>
  <fonts count="67">
    <font>
      <sz val="10"/>
      <name val="Arial"/>
      <family val="0"/>
    </font>
    <font>
      <b/>
      <sz val="9"/>
      <name val="Arial"/>
      <family val="0"/>
    </font>
    <font>
      <sz val="9"/>
      <name val="Arial"/>
      <family val="0"/>
    </font>
    <font>
      <b/>
      <sz val="14"/>
      <name val="Arial"/>
      <family val="0"/>
    </font>
    <font>
      <b/>
      <sz val="10"/>
      <name val="Arial"/>
      <family val="2"/>
    </font>
    <font>
      <b/>
      <u val="single"/>
      <sz val="10"/>
      <name val="Arial"/>
      <family val="2"/>
    </font>
    <font>
      <sz val="8"/>
      <name val="Arial"/>
      <family val="0"/>
    </font>
    <font>
      <b/>
      <u val="single"/>
      <sz val="9"/>
      <name val="Arial"/>
      <family val="2"/>
    </font>
    <font>
      <u val="single"/>
      <sz val="10"/>
      <color indexed="12"/>
      <name val="Arial"/>
      <family val="0"/>
    </font>
    <font>
      <u val="single"/>
      <sz val="10"/>
      <color indexed="36"/>
      <name val="Arial"/>
      <family val="0"/>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NI-Times"/>
      <family val="0"/>
    </font>
    <font>
      <sz val="12"/>
      <name val="VNI-Times"/>
      <family val="0"/>
    </font>
    <font>
      <b/>
      <u val="single"/>
      <sz val="12"/>
      <name val="VNI-Times"/>
      <family val="0"/>
    </font>
    <font>
      <sz val="12"/>
      <name val="Times New Roman"/>
      <family val="1"/>
    </font>
    <font>
      <sz val="12"/>
      <name val=".VnTime"/>
      <family val="2"/>
    </font>
    <font>
      <sz val="10"/>
      <name val="VNI-Times"/>
      <family val="0"/>
    </font>
    <font>
      <b/>
      <sz val="11"/>
      <name val="VNI-Times"/>
      <family val="0"/>
    </font>
    <font>
      <b/>
      <sz val="10"/>
      <name val="VNI-Times"/>
      <family val="0"/>
    </font>
    <font>
      <sz val="9"/>
      <name val="VNI-Times"/>
      <family val="0"/>
    </font>
    <font>
      <b/>
      <sz val="9"/>
      <name val="VNI-Times"/>
      <family val="0"/>
    </font>
    <font>
      <sz val="12"/>
      <color indexed="10"/>
      <name val="VNI-Times"/>
      <family val="0"/>
    </font>
    <font>
      <sz val="12"/>
      <name val="VNI-Avo"/>
      <family val="0"/>
    </font>
    <font>
      <sz val="11"/>
      <name val="VNI-Times"/>
      <family val="0"/>
    </font>
    <font>
      <sz val="10"/>
      <color indexed="10"/>
      <name val="VNI-Times"/>
      <family val="0"/>
    </font>
    <font>
      <sz val="10"/>
      <color indexed="8"/>
      <name val="VNI-Times"/>
      <family val="0"/>
    </font>
    <font>
      <b/>
      <sz val="12"/>
      <name val="Times New Roman"/>
      <family val="1"/>
    </font>
    <font>
      <sz val="12.5"/>
      <name val="Times New Roman"/>
      <family val="1"/>
    </font>
    <font>
      <sz val="12.5"/>
      <name val="VNI-Times"/>
      <family val="0"/>
    </font>
    <font>
      <i/>
      <sz val="12.5"/>
      <name val="Times New Roman"/>
      <family val="1"/>
    </font>
    <font>
      <b/>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NI-Times"/>
      <family val="0"/>
    </font>
    <font>
      <sz val="10"/>
      <color theme="1"/>
      <name val="VNI-Time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dotted"/>
      <right style="thin"/>
      <top style="dotted"/>
      <bottom style="dotted"/>
    </border>
    <border>
      <left style="dotted"/>
      <right style="thin"/>
      <top style="dotted"/>
      <bottom style="thin"/>
    </border>
    <border>
      <left style="thin"/>
      <right>
        <color indexed="63"/>
      </right>
      <top style="thin"/>
      <bottom style="dashed"/>
    </border>
    <border>
      <left>
        <color indexed="63"/>
      </left>
      <right style="thin"/>
      <top style="thin"/>
      <bottom style="dashed"/>
    </border>
    <border>
      <left style="thin"/>
      <right style="thin"/>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2">
    <xf numFmtId="0" fontId="1" fillId="0" borderId="0" xfId="0" applyFont="1" applyAlignment="1">
      <alignment/>
    </xf>
    <xf numFmtId="0" fontId="1" fillId="0" borderId="10" xfId="0" applyFont="1" applyBorder="1" applyAlignment="1">
      <alignment/>
    </xf>
    <xf numFmtId="0" fontId="2" fillId="0" borderId="10" xfId="0" applyFont="1" applyBorder="1" applyAlignment="1">
      <alignment/>
    </xf>
    <xf numFmtId="0" fontId="1" fillId="0" borderId="0" xfId="0" applyFont="1" applyFill="1" applyAlignment="1">
      <alignment/>
    </xf>
    <xf numFmtId="0" fontId="1" fillId="0" borderId="11" xfId="0" applyFont="1" applyFill="1" applyBorder="1" applyAlignment="1">
      <alignment horizontal="center" vertical="center" wrapText="1"/>
    </xf>
    <xf numFmtId="0" fontId="2" fillId="0" borderId="12" xfId="0" applyFont="1" applyBorder="1" applyAlignment="1">
      <alignment/>
    </xf>
    <xf numFmtId="0" fontId="1" fillId="0" borderId="11" xfId="0" applyFont="1" applyFill="1" applyBorder="1" applyAlignment="1">
      <alignment horizontal="center" vertical="center"/>
    </xf>
    <xf numFmtId="0" fontId="1" fillId="0" borderId="0" xfId="0" applyFont="1" applyFill="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4" fillId="0" borderId="0" xfId="0" applyFont="1" applyFill="1" applyAlignment="1">
      <alignment/>
    </xf>
    <xf numFmtId="0" fontId="5" fillId="0" borderId="0" xfId="0" applyFont="1" applyFill="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4" fillId="0" borderId="1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xf>
    <xf numFmtId="0" fontId="1"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0" xfId="0" applyFont="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181" fontId="1" fillId="0" borderId="0" xfId="42" applyNumberFormat="1" applyFont="1" applyFill="1" applyAlignment="1">
      <alignment/>
    </xf>
    <xf numFmtId="181" fontId="4" fillId="0" borderId="11" xfId="42" applyNumberFormat="1" applyFont="1" applyFill="1" applyBorder="1" applyAlignment="1">
      <alignment horizontal="center" vertical="center" wrapText="1"/>
    </xf>
    <xf numFmtId="181" fontId="4" fillId="0" borderId="0" xfId="42" applyNumberFormat="1" applyFont="1" applyAlignment="1">
      <alignment/>
    </xf>
    <xf numFmtId="181" fontId="4" fillId="0" borderId="0" xfId="42" applyNumberFormat="1" applyFont="1" applyAlignment="1">
      <alignment horizontal="left"/>
    </xf>
    <xf numFmtId="181" fontId="1" fillId="0" borderId="0" xfId="42" applyNumberFormat="1" applyFont="1" applyAlignment="1">
      <alignment/>
    </xf>
    <xf numFmtId="181" fontId="1" fillId="0" borderId="11" xfId="42" applyNumberFormat="1" applyFont="1" applyFill="1" applyBorder="1" applyAlignment="1">
      <alignment horizontal="center" vertical="center" wrapText="1"/>
    </xf>
    <xf numFmtId="181" fontId="2" fillId="0" borderId="12" xfId="42" applyNumberFormat="1" applyFont="1" applyBorder="1" applyAlignment="1">
      <alignment/>
    </xf>
    <xf numFmtId="181" fontId="2" fillId="0" borderId="10" xfId="42" applyNumberFormat="1" applyFont="1" applyBorder="1" applyAlignment="1">
      <alignment/>
    </xf>
    <xf numFmtId="181" fontId="1" fillId="0" borderId="10" xfId="42" applyNumberFormat="1" applyFont="1" applyBorder="1" applyAlignment="1">
      <alignment/>
    </xf>
    <xf numFmtId="181" fontId="4" fillId="0" borderId="0" xfId="42" applyNumberFormat="1" applyFont="1" applyAlignment="1">
      <alignment horizontal="center"/>
    </xf>
    <xf numFmtId="181" fontId="1" fillId="0" borderId="12" xfId="42" applyNumberFormat="1" applyFont="1" applyBorder="1" applyAlignment="1">
      <alignment vertical="center" wrapText="1"/>
    </xf>
    <xf numFmtId="181" fontId="2" fillId="0" borderId="10" xfId="42" applyNumberFormat="1" applyFont="1" applyBorder="1" applyAlignment="1">
      <alignment vertical="center" wrapText="1"/>
    </xf>
    <xf numFmtId="181" fontId="1" fillId="0" borderId="10" xfId="42" applyNumberFormat="1" applyFont="1" applyBorder="1" applyAlignment="1">
      <alignment vertical="center" wrapText="1"/>
    </xf>
    <xf numFmtId="181" fontId="1" fillId="0" borderId="0" xfId="42" applyNumberFormat="1" applyFont="1" applyFill="1" applyAlignment="1">
      <alignment horizontal="center"/>
    </xf>
    <xf numFmtId="181" fontId="10" fillId="0" borderId="10" xfId="42" applyNumberFormat="1" applyFont="1" applyBorder="1" applyAlignment="1">
      <alignment/>
    </xf>
    <xf numFmtId="181" fontId="10" fillId="0" borderId="12" xfId="42" applyNumberFormat="1" applyFont="1" applyBorder="1" applyAlignment="1">
      <alignment/>
    </xf>
    <xf numFmtId="0" fontId="4" fillId="33" borderId="12" xfId="0" applyFont="1" applyFill="1" applyBorder="1" applyAlignment="1">
      <alignment vertical="center"/>
    </xf>
    <xf numFmtId="0" fontId="4" fillId="33" borderId="12" xfId="0" applyFont="1" applyFill="1" applyBorder="1" applyAlignment="1">
      <alignment horizontal="center" vertical="center"/>
    </xf>
    <xf numFmtId="181" fontId="4" fillId="33" borderId="12" xfId="42" applyNumberFormat="1"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181" fontId="4" fillId="0" borderId="10" xfId="42"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181" fontId="0" fillId="0" borderId="10" xfId="42" applyNumberFormat="1"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181" fontId="4" fillId="0" borderId="10" xfId="42" applyNumberFormat="1"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181" fontId="4" fillId="33" borderId="10" xfId="42" applyNumberFormat="1" applyFont="1" applyFill="1" applyBorder="1" applyAlignment="1">
      <alignment vertical="center"/>
    </xf>
    <xf numFmtId="0" fontId="1" fillId="0" borderId="0" xfId="0" applyFont="1" applyFill="1" applyAlignment="1">
      <alignment/>
    </xf>
    <xf numFmtId="0" fontId="4" fillId="0" borderId="0" xfId="0" applyFont="1" applyFill="1" applyAlignment="1">
      <alignment/>
    </xf>
    <xf numFmtId="181" fontId="2" fillId="0" borderId="10" xfId="42" applyNumberFormat="1" applyFont="1" applyBorder="1" applyAlignment="1">
      <alignment vertical="center" wrapText="1"/>
    </xf>
    <xf numFmtId="181" fontId="0" fillId="0" borderId="10" xfId="42" applyNumberFormat="1" applyFont="1" applyBorder="1" applyAlignment="1">
      <alignment vertical="center"/>
    </xf>
    <xf numFmtId="0" fontId="1" fillId="0" borderId="0" xfId="0" applyFont="1" applyFill="1" applyAlignment="1">
      <alignment/>
    </xf>
    <xf numFmtId="0" fontId="7" fillId="0" borderId="0" xfId="0" applyFont="1" applyFill="1" applyAlignment="1">
      <alignment/>
    </xf>
    <xf numFmtId="0" fontId="3" fillId="0" borderId="0" xfId="0" applyFont="1" applyFill="1" applyAlignment="1">
      <alignment horizontal="center" vertical="center"/>
    </xf>
    <xf numFmtId="0" fontId="4" fillId="0" borderId="0" xfId="0" applyFont="1" applyAlignment="1">
      <alignment horizontal="center"/>
    </xf>
    <xf numFmtId="0" fontId="1" fillId="0" borderId="0" xfId="0" applyFont="1" applyFill="1" applyBorder="1" applyAlignment="1">
      <alignment/>
    </xf>
    <xf numFmtId="181" fontId="1" fillId="0" borderId="0" xfId="42" applyNumberFormat="1" applyFont="1" applyFill="1" applyAlignment="1">
      <alignment horizontal="center"/>
    </xf>
    <xf numFmtId="181" fontId="4" fillId="0" borderId="0" xfId="42"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28" fillId="0" borderId="0" xfId="0" applyFont="1" applyAlignment="1">
      <alignment horizontal="center"/>
    </xf>
    <xf numFmtId="0" fontId="29" fillId="0" borderId="0" xfId="0" applyFont="1" applyAlignment="1">
      <alignment/>
    </xf>
    <xf numFmtId="0" fontId="30" fillId="0" borderId="0" xfId="0" applyFont="1" applyAlignment="1">
      <alignment horizontal="center"/>
    </xf>
    <xf numFmtId="0" fontId="28" fillId="0" borderId="0" xfId="0" applyFont="1" applyAlignment="1">
      <alignment horizontal="center"/>
    </xf>
    <xf numFmtId="0" fontId="29" fillId="0" borderId="0" xfId="0" applyFont="1" applyAlignment="1">
      <alignment/>
    </xf>
    <xf numFmtId="0" fontId="28" fillId="0" borderId="0" xfId="0" applyFont="1" applyBorder="1" applyAlignment="1">
      <alignment/>
    </xf>
    <xf numFmtId="0" fontId="29" fillId="0" borderId="0" xfId="0" applyFont="1" applyBorder="1" applyAlignment="1">
      <alignment/>
    </xf>
    <xf numFmtId="0" fontId="29" fillId="0" borderId="0" xfId="0" applyFont="1" applyBorder="1" applyAlignment="1">
      <alignment/>
    </xf>
    <xf numFmtId="0" fontId="28" fillId="0" borderId="0" xfId="0" applyFont="1" applyBorder="1" applyAlignment="1">
      <alignment/>
    </xf>
    <xf numFmtId="0" fontId="31" fillId="0" borderId="0" xfId="0" applyFont="1" applyAlignment="1">
      <alignment/>
    </xf>
    <xf numFmtId="0" fontId="32" fillId="0" borderId="0" xfId="0" applyFont="1" applyBorder="1" applyAlignment="1">
      <alignment/>
    </xf>
    <xf numFmtId="0" fontId="28" fillId="0" borderId="0" xfId="0" applyFont="1" applyAlignment="1">
      <alignment/>
    </xf>
    <xf numFmtId="0" fontId="28" fillId="0" borderId="13" xfId="0" applyFont="1" applyBorder="1" applyAlignment="1">
      <alignment horizontal="left"/>
    </xf>
    <xf numFmtId="0" fontId="29" fillId="0" borderId="14" xfId="0" applyFont="1" applyBorder="1" applyAlignment="1">
      <alignment horizontal="left"/>
    </xf>
    <xf numFmtId="0" fontId="29" fillId="0" borderId="15" xfId="0" applyFont="1" applyBorder="1" applyAlignment="1">
      <alignment horizontal="left"/>
    </xf>
    <xf numFmtId="0" fontId="28" fillId="0" borderId="13" xfId="0"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0" fontId="29" fillId="0" borderId="17" xfId="0" applyFont="1" applyBorder="1" applyAlignment="1">
      <alignment horizontal="left"/>
    </xf>
    <xf numFmtId="0" fontId="29" fillId="0" borderId="0" xfId="0" applyFont="1" applyBorder="1" applyAlignment="1">
      <alignment horizontal="left"/>
    </xf>
    <xf numFmtId="0" fontId="29" fillId="0" borderId="18" xfId="0" applyFont="1" applyBorder="1" applyAlignment="1">
      <alignment horizontal="left"/>
    </xf>
    <xf numFmtId="182" fontId="29" fillId="0" borderId="19" xfId="42" applyNumberFormat="1" applyFont="1" applyBorder="1" applyAlignment="1">
      <alignment horizontal="center"/>
    </xf>
    <xf numFmtId="182" fontId="29" fillId="0" borderId="20" xfId="42" applyNumberFormat="1" applyFont="1" applyBorder="1" applyAlignment="1">
      <alignment horizontal="center"/>
    </xf>
    <xf numFmtId="182" fontId="29" fillId="0" borderId="21" xfId="42" applyNumberFormat="1" applyFont="1" applyBorder="1" applyAlignment="1">
      <alignment/>
    </xf>
    <xf numFmtId="182" fontId="29" fillId="0" borderId="22" xfId="42" applyNumberFormat="1" applyFont="1" applyBorder="1" applyAlignment="1">
      <alignment horizontal="center"/>
    </xf>
    <xf numFmtId="182" fontId="29" fillId="0" borderId="23" xfId="42" applyNumberFormat="1" applyFont="1" applyBorder="1" applyAlignment="1">
      <alignment horizontal="center"/>
    </xf>
    <xf numFmtId="182" fontId="29" fillId="0" borderId="24" xfId="42" applyNumberFormat="1" applyFont="1" applyBorder="1" applyAlignment="1">
      <alignment/>
    </xf>
    <xf numFmtId="0" fontId="28" fillId="0" borderId="17" xfId="0" applyFont="1" applyBorder="1" applyAlignment="1">
      <alignment horizontal="left"/>
    </xf>
    <xf numFmtId="0" fontId="28" fillId="0" borderId="0" xfId="0" applyFont="1" applyBorder="1" applyAlignment="1">
      <alignment horizontal="left"/>
    </xf>
    <xf numFmtId="182" fontId="28" fillId="0" borderId="22" xfId="42" applyNumberFormat="1" applyFont="1" applyBorder="1" applyAlignment="1">
      <alignment horizontal="center"/>
    </xf>
    <xf numFmtId="182" fontId="28" fillId="0" borderId="23" xfId="42" applyNumberFormat="1" applyFont="1" applyBorder="1" applyAlignment="1">
      <alignment horizontal="center"/>
    </xf>
    <xf numFmtId="182" fontId="28" fillId="0" borderId="24" xfId="42" applyNumberFormat="1" applyFont="1" applyBorder="1" applyAlignment="1">
      <alignment/>
    </xf>
    <xf numFmtId="182" fontId="28" fillId="0" borderId="25" xfId="42" applyNumberFormat="1" applyFont="1" applyBorder="1" applyAlignment="1">
      <alignment/>
    </xf>
    <xf numFmtId="182" fontId="29" fillId="0" borderId="25" xfId="42" applyNumberFormat="1" applyFont="1" applyBorder="1" applyAlignment="1">
      <alignment/>
    </xf>
    <xf numFmtId="182" fontId="29" fillId="0" borderId="26" xfId="42" applyNumberFormat="1" applyFont="1" applyBorder="1" applyAlignment="1">
      <alignment horizontal="center"/>
    </xf>
    <xf numFmtId="182" fontId="29" fillId="0" borderId="27" xfId="42" applyNumberFormat="1" applyFont="1" applyBorder="1" applyAlignment="1">
      <alignment horizontal="center"/>
    </xf>
    <xf numFmtId="0" fontId="28" fillId="0" borderId="17" xfId="0" applyFont="1" applyBorder="1" applyAlignment="1">
      <alignment horizontal="right"/>
    </xf>
    <xf numFmtId="0" fontId="28" fillId="0" borderId="0" xfId="0" applyFont="1" applyBorder="1" applyAlignment="1">
      <alignment horizontal="right"/>
    </xf>
    <xf numFmtId="0" fontId="28" fillId="0" borderId="18" xfId="0" applyFont="1" applyBorder="1" applyAlignment="1">
      <alignment horizontal="right"/>
    </xf>
    <xf numFmtId="0" fontId="29" fillId="0" borderId="28" xfId="0" applyFont="1" applyBorder="1" applyAlignment="1">
      <alignment horizontal="left"/>
    </xf>
    <xf numFmtId="0" fontId="29" fillId="0" borderId="29" xfId="0" applyFont="1" applyBorder="1" applyAlignment="1">
      <alignment horizontal="left"/>
    </xf>
    <xf numFmtId="0" fontId="28" fillId="0" borderId="29" xfId="0" applyFont="1" applyBorder="1" applyAlignment="1">
      <alignment horizontal="left"/>
    </xf>
    <xf numFmtId="182" fontId="28" fillId="0" borderId="30" xfId="42" applyNumberFormat="1" applyFont="1" applyBorder="1" applyAlignment="1">
      <alignment horizontal="center"/>
    </xf>
    <xf numFmtId="182" fontId="28" fillId="0" borderId="31" xfId="42" applyNumberFormat="1" applyFont="1" applyBorder="1" applyAlignment="1">
      <alignment horizontal="center"/>
    </xf>
    <xf numFmtId="182" fontId="29" fillId="0" borderId="32" xfId="42" applyNumberFormat="1" applyFont="1" applyBorder="1" applyAlignment="1">
      <alignment/>
    </xf>
    <xf numFmtId="182" fontId="29" fillId="0" borderId="30" xfId="42" applyNumberFormat="1" applyFont="1" applyBorder="1" applyAlignment="1">
      <alignment horizontal="center"/>
    </xf>
    <xf numFmtId="182" fontId="29" fillId="0" borderId="31" xfId="42" applyNumberFormat="1" applyFont="1" applyBorder="1" applyAlignment="1">
      <alignment horizontal="center"/>
    </xf>
    <xf numFmtId="182" fontId="29" fillId="0" borderId="33" xfId="42" applyNumberFormat="1" applyFont="1" applyBorder="1" applyAlignment="1">
      <alignment/>
    </xf>
    <xf numFmtId="182" fontId="29" fillId="0" borderId="34" xfId="42" applyNumberFormat="1" applyFont="1" applyBorder="1" applyAlignment="1">
      <alignment horizontal="center"/>
    </xf>
    <xf numFmtId="182" fontId="29" fillId="0" borderId="35" xfId="42" applyNumberFormat="1" applyFont="1" applyBorder="1" applyAlignment="1">
      <alignment horizontal="center"/>
    </xf>
    <xf numFmtId="182" fontId="29" fillId="0" borderId="36" xfId="42" applyNumberFormat="1" applyFont="1" applyBorder="1" applyAlignment="1">
      <alignment/>
    </xf>
    <xf numFmtId="182" fontId="28" fillId="0" borderId="32" xfId="0" applyNumberFormat="1" applyFont="1" applyBorder="1" applyAlignment="1">
      <alignment/>
    </xf>
    <xf numFmtId="182" fontId="29" fillId="0" borderId="0" xfId="42" applyNumberFormat="1" applyFont="1" applyBorder="1" applyAlignment="1">
      <alignment horizontal="center"/>
    </xf>
    <xf numFmtId="171" fontId="29" fillId="0" borderId="0" xfId="42" applyNumberFormat="1" applyFont="1" applyAlignment="1">
      <alignment/>
    </xf>
    <xf numFmtId="0" fontId="29" fillId="0" borderId="0" xfId="0" applyFont="1" applyAlignment="1">
      <alignment horizontal="center"/>
    </xf>
    <xf numFmtId="0" fontId="33" fillId="0" borderId="0" xfId="0" applyFont="1" applyAlignment="1">
      <alignment/>
    </xf>
    <xf numFmtId="0" fontId="28" fillId="34" borderId="16" xfId="0" applyFont="1" applyFill="1" applyBorder="1" applyAlignment="1">
      <alignment horizontal="center"/>
    </xf>
    <xf numFmtId="0" fontId="28" fillId="34" borderId="37" xfId="0" applyFont="1" applyFill="1" applyBorder="1" applyAlignment="1">
      <alignment horizontal="center"/>
    </xf>
    <xf numFmtId="0" fontId="28" fillId="34" borderId="38" xfId="0" applyFont="1" applyFill="1" applyBorder="1" applyAlignment="1">
      <alignment horizontal="center"/>
    </xf>
    <xf numFmtId="0" fontId="28" fillId="34" borderId="39" xfId="0" applyFont="1" applyFill="1" applyBorder="1" applyAlignment="1">
      <alignment horizontal="center"/>
    </xf>
    <xf numFmtId="0" fontId="29" fillId="34" borderId="40" xfId="0" applyFont="1" applyFill="1" applyBorder="1" applyAlignment="1">
      <alignment/>
    </xf>
    <xf numFmtId="0" fontId="29" fillId="34" borderId="16" xfId="0" applyFont="1" applyFill="1" applyBorder="1" applyAlignment="1">
      <alignment horizontal="center"/>
    </xf>
    <xf numFmtId="0" fontId="29" fillId="34" borderId="18" xfId="0" applyFont="1" applyFill="1" applyBorder="1" applyAlignment="1">
      <alignment horizontal="center"/>
    </xf>
    <xf numFmtId="0" fontId="29" fillId="34" borderId="40" xfId="0" applyFont="1" applyFill="1" applyBorder="1" applyAlignment="1">
      <alignment horizontal="center"/>
    </xf>
    <xf numFmtId="0" fontId="29" fillId="34" borderId="16" xfId="0" applyFont="1" applyFill="1" applyBorder="1" applyAlignment="1">
      <alignment/>
    </xf>
    <xf numFmtId="0" fontId="28" fillId="34" borderId="40" xfId="0" applyFont="1" applyFill="1" applyBorder="1" applyAlignment="1">
      <alignment horizontal="center"/>
    </xf>
    <xf numFmtId="0" fontId="28" fillId="34" borderId="33" xfId="0" applyFont="1" applyFill="1" applyBorder="1" applyAlignment="1">
      <alignment/>
    </xf>
    <xf numFmtId="0" fontId="29" fillId="34" borderId="33" xfId="0" applyFont="1" applyFill="1" applyBorder="1" applyAlignment="1">
      <alignment horizontal="center"/>
    </xf>
    <xf numFmtId="0" fontId="29" fillId="34" borderId="41" xfId="0" applyFont="1" applyFill="1" applyBorder="1" applyAlignment="1">
      <alignment horizontal="center"/>
    </xf>
    <xf numFmtId="0" fontId="29" fillId="34" borderId="33" xfId="0" applyFont="1" applyFill="1" applyBorder="1" applyAlignment="1">
      <alignment/>
    </xf>
    <xf numFmtId="0" fontId="34" fillId="34" borderId="16" xfId="0" applyFont="1" applyFill="1" applyBorder="1" applyAlignment="1">
      <alignment/>
    </xf>
    <xf numFmtId="0" fontId="29" fillId="34" borderId="36" xfId="0" applyFont="1" applyFill="1" applyBorder="1" applyAlignment="1">
      <alignment/>
    </xf>
    <xf numFmtId="182" fontId="28" fillId="34" borderId="36" xfId="42" applyNumberFormat="1" applyFont="1" applyFill="1" applyBorder="1" applyAlignment="1">
      <alignment/>
    </xf>
    <xf numFmtId="182" fontId="35" fillId="34" borderId="24" xfId="42" applyNumberFormat="1" applyFont="1" applyFill="1" applyBorder="1" applyAlignment="1">
      <alignment/>
    </xf>
    <xf numFmtId="182" fontId="33" fillId="34" borderId="24" xfId="42" applyNumberFormat="1" applyFont="1" applyFill="1" applyBorder="1" applyAlignment="1">
      <alignment/>
    </xf>
    <xf numFmtId="182" fontId="36" fillId="34" borderId="24" xfId="42" applyNumberFormat="1" applyFont="1" applyFill="1" applyBorder="1" applyAlignment="1">
      <alignment/>
    </xf>
    <xf numFmtId="182" fontId="37" fillId="34" borderId="24" xfId="42" applyNumberFormat="1" applyFont="1" applyFill="1" applyBorder="1" applyAlignment="1">
      <alignment/>
    </xf>
    <xf numFmtId="0" fontId="28" fillId="34" borderId="40" xfId="0" applyFont="1" applyFill="1" applyBorder="1" applyAlignment="1">
      <alignment/>
    </xf>
    <xf numFmtId="182" fontId="35" fillId="34" borderId="21" xfId="42" applyNumberFormat="1" applyFont="1" applyFill="1" applyBorder="1" applyAlignment="1">
      <alignment/>
    </xf>
    <xf numFmtId="0" fontId="33" fillId="34" borderId="33" xfId="0" applyFont="1" applyFill="1" applyBorder="1" applyAlignment="1">
      <alignment/>
    </xf>
    <xf numFmtId="0" fontId="33" fillId="34" borderId="0" xfId="0" applyFont="1" applyFill="1" applyAlignment="1">
      <alignment/>
    </xf>
    <xf numFmtId="0" fontId="29" fillId="34" borderId="0" xfId="0" applyFont="1" applyFill="1" applyBorder="1" applyAlignment="1">
      <alignment/>
    </xf>
    <xf numFmtId="0" fontId="39" fillId="34" borderId="0" xfId="0" applyFont="1" applyFill="1" applyBorder="1" applyAlignment="1">
      <alignment/>
    </xf>
    <xf numFmtId="0" fontId="28" fillId="0" borderId="13" xfId="0" applyFont="1" applyBorder="1" applyAlignment="1">
      <alignment horizontal="center"/>
    </xf>
    <xf numFmtId="0" fontId="28" fillId="0" borderId="37" xfId="0" applyFont="1" applyBorder="1" applyAlignment="1">
      <alignment horizontal="center"/>
    </xf>
    <xf numFmtId="0" fontId="28" fillId="0" borderId="38" xfId="0" applyFont="1" applyBorder="1" applyAlignment="1">
      <alignment horizontal="center"/>
    </xf>
    <xf numFmtId="0" fontId="28" fillId="0" borderId="39" xfId="0" applyFont="1" applyBorder="1" applyAlignment="1">
      <alignment horizontal="center"/>
    </xf>
    <xf numFmtId="0" fontId="29" fillId="0" borderId="40" xfId="0" applyFont="1" applyBorder="1" applyAlignment="1">
      <alignment/>
    </xf>
    <xf numFmtId="0" fontId="29" fillId="0" borderId="40" xfId="0" applyFont="1" applyBorder="1" applyAlignment="1">
      <alignment horizontal="center"/>
    </xf>
    <xf numFmtId="0" fontId="29" fillId="0" borderId="16" xfId="0" applyFont="1" applyBorder="1" applyAlignment="1">
      <alignment/>
    </xf>
    <xf numFmtId="0" fontId="28" fillId="0" borderId="40" xfId="0" applyFont="1" applyBorder="1" applyAlignment="1">
      <alignment horizontal="center"/>
    </xf>
    <xf numFmtId="0" fontId="28" fillId="0" borderId="33" xfId="0" applyFont="1" applyBorder="1" applyAlignment="1">
      <alignment/>
    </xf>
    <xf numFmtId="0" fontId="29" fillId="0" borderId="33" xfId="0" applyFont="1" applyBorder="1" applyAlignment="1">
      <alignment horizontal="center"/>
    </xf>
    <xf numFmtId="0" fontId="29" fillId="0" borderId="33" xfId="0" applyFont="1" applyBorder="1" applyAlignment="1">
      <alignment/>
    </xf>
    <xf numFmtId="0" fontId="34" fillId="0" borderId="16" xfId="0" applyFont="1" applyBorder="1" applyAlignment="1">
      <alignment/>
    </xf>
    <xf numFmtId="0" fontId="29" fillId="0" borderId="36" xfId="0" applyFont="1" applyBorder="1" applyAlignment="1">
      <alignment/>
    </xf>
    <xf numFmtId="182" fontId="28" fillId="0" borderId="36" xfId="42" applyNumberFormat="1" applyFont="1" applyBorder="1" applyAlignment="1">
      <alignment/>
    </xf>
    <xf numFmtId="182" fontId="35" fillId="0" borderId="24" xfId="42" applyNumberFormat="1" applyFont="1" applyBorder="1" applyAlignment="1">
      <alignment/>
    </xf>
    <xf numFmtId="182" fontId="33" fillId="0" borderId="24" xfId="42" applyNumberFormat="1" applyFont="1" applyBorder="1" applyAlignment="1">
      <alignment/>
    </xf>
    <xf numFmtId="0" fontId="28" fillId="0" borderId="40" xfId="0" applyFont="1" applyBorder="1" applyAlignment="1">
      <alignment/>
    </xf>
    <xf numFmtId="182" fontId="35" fillId="0" borderId="21" xfId="42" applyNumberFormat="1" applyFont="1" applyBorder="1" applyAlignment="1">
      <alignment/>
    </xf>
    <xf numFmtId="182" fontId="35" fillId="0" borderId="24" xfId="0" applyNumberFormat="1" applyFont="1" applyBorder="1" applyAlignment="1">
      <alignment/>
    </xf>
    <xf numFmtId="0" fontId="29" fillId="0" borderId="32" xfId="0" applyFont="1" applyBorder="1" applyAlignment="1">
      <alignment/>
    </xf>
    <xf numFmtId="0" fontId="28" fillId="0" borderId="13" xfId="0" applyFont="1" applyBorder="1" applyAlignment="1">
      <alignment/>
    </xf>
    <xf numFmtId="0" fontId="29" fillId="0" borderId="14" xfId="0" applyFont="1" applyBorder="1" applyAlignment="1">
      <alignment/>
    </xf>
    <xf numFmtId="0" fontId="29" fillId="0" borderId="15" xfId="0" applyFont="1" applyBorder="1" applyAlignment="1">
      <alignment/>
    </xf>
    <xf numFmtId="0" fontId="28" fillId="0" borderId="11" xfId="0" applyFont="1" applyBorder="1" applyAlignment="1">
      <alignment horizontal="center"/>
    </xf>
    <xf numFmtId="0" fontId="29" fillId="0" borderId="17" xfId="0" applyFont="1" applyBorder="1" applyAlignment="1">
      <alignment/>
    </xf>
    <xf numFmtId="0" fontId="29" fillId="0" borderId="18" xfId="0" applyFont="1" applyBorder="1" applyAlignment="1">
      <alignment/>
    </xf>
    <xf numFmtId="182" fontId="35" fillId="0" borderId="19" xfId="0" applyNumberFormat="1" applyFont="1" applyBorder="1" applyAlignment="1">
      <alignment horizontal="center"/>
    </xf>
    <xf numFmtId="0" fontId="35" fillId="0" borderId="20" xfId="0" applyFont="1" applyBorder="1" applyAlignment="1">
      <alignment horizontal="center"/>
    </xf>
    <xf numFmtId="182" fontId="35" fillId="0" borderId="40" xfId="42" applyNumberFormat="1" applyFont="1" applyBorder="1" applyAlignment="1">
      <alignment/>
    </xf>
    <xf numFmtId="182" fontId="33" fillId="0" borderId="22" xfId="42" applyNumberFormat="1" applyFont="1" applyBorder="1" applyAlignment="1">
      <alignment horizontal="center"/>
    </xf>
    <xf numFmtId="182" fontId="33" fillId="0" borderId="23" xfId="42" applyNumberFormat="1" applyFont="1" applyBorder="1" applyAlignment="1">
      <alignment horizontal="center"/>
    </xf>
    <xf numFmtId="0" fontId="33" fillId="0" borderId="24" xfId="0" applyFont="1" applyBorder="1" applyAlignment="1">
      <alignment/>
    </xf>
    <xf numFmtId="0" fontId="28" fillId="0" borderId="17" xfId="0" applyFont="1" applyBorder="1" applyAlignment="1">
      <alignment/>
    </xf>
    <xf numFmtId="0" fontId="29" fillId="0" borderId="42" xfId="0" applyFont="1" applyBorder="1" applyAlignment="1">
      <alignment/>
    </xf>
    <xf numFmtId="0" fontId="28" fillId="0" borderId="28" xfId="0" applyFont="1" applyBorder="1" applyAlignment="1">
      <alignment/>
    </xf>
    <xf numFmtId="0" fontId="29" fillId="0" borderId="29" xfId="0" applyFont="1" applyBorder="1" applyAlignment="1">
      <alignment/>
    </xf>
    <xf numFmtId="0" fontId="29" fillId="0" borderId="43" xfId="0" applyFont="1" applyBorder="1" applyAlignment="1">
      <alignment/>
    </xf>
    <xf numFmtId="0" fontId="28" fillId="0" borderId="37" xfId="0" applyFont="1" applyBorder="1" applyAlignment="1">
      <alignment horizontal="center"/>
    </xf>
    <xf numFmtId="182" fontId="29" fillId="0" borderId="40" xfId="42" applyNumberFormat="1" applyFont="1" applyBorder="1" applyAlignment="1">
      <alignment/>
    </xf>
    <xf numFmtId="182" fontId="29" fillId="0" borderId="19" xfId="42" applyNumberFormat="1" applyFont="1" applyBorder="1" applyAlignment="1">
      <alignment/>
    </xf>
    <xf numFmtId="182" fontId="29" fillId="0" borderId="21" xfId="42" applyNumberFormat="1" applyFont="1" applyBorder="1" applyAlignment="1">
      <alignment/>
    </xf>
    <xf numFmtId="0" fontId="40" fillId="0" borderId="17" xfId="0" applyFont="1" applyBorder="1" applyAlignment="1">
      <alignment/>
    </xf>
    <xf numFmtId="182" fontId="29" fillId="0" borderId="22" xfId="42" applyNumberFormat="1" applyFont="1" applyBorder="1" applyAlignment="1">
      <alignment/>
    </xf>
    <xf numFmtId="182" fontId="29" fillId="0" borderId="24" xfId="42" applyNumberFormat="1" applyFont="1" applyBorder="1" applyAlignment="1">
      <alignment/>
    </xf>
    <xf numFmtId="182" fontId="35" fillId="0" borderId="22" xfId="42" applyNumberFormat="1" applyFont="1" applyBorder="1" applyAlignment="1">
      <alignment/>
    </xf>
    <xf numFmtId="182" fontId="33" fillId="0" borderId="22" xfId="42" applyNumberFormat="1" applyFont="1" applyBorder="1" applyAlignment="1">
      <alignment/>
    </xf>
    <xf numFmtId="182" fontId="33" fillId="0" borderId="24" xfId="42" applyNumberFormat="1" applyFont="1" applyBorder="1" applyAlignment="1">
      <alignment/>
    </xf>
    <xf numFmtId="182" fontId="33" fillId="0" borderId="22" xfId="42" applyNumberFormat="1" applyFont="1" applyBorder="1" applyAlignment="1">
      <alignment horizontal="center"/>
    </xf>
    <xf numFmtId="182" fontId="33" fillId="0" borderId="24" xfId="42" applyNumberFormat="1" applyFont="1" applyBorder="1" applyAlignment="1">
      <alignment horizontal="center"/>
    </xf>
    <xf numFmtId="0" fontId="29" fillId="0" borderId="28" xfId="0" applyFont="1" applyBorder="1" applyAlignment="1">
      <alignment/>
    </xf>
    <xf numFmtId="0" fontId="28" fillId="0" borderId="29" xfId="0" applyFont="1" applyBorder="1" applyAlignment="1">
      <alignment horizontal="right"/>
    </xf>
    <xf numFmtId="182" fontId="35" fillId="0" borderId="30" xfId="42" applyNumberFormat="1" applyFont="1" applyBorder="1" applyAlignment="1">
      <alignment/>
    </xf>
    <xf numFmtId="182" fontId="35" fillId="0" borderId="32" xfId="42" applyNumberFormat="1" applyFont="1" applyBorder="1" applyAlignment="1">
      <alignment/>
    </xf>
    <xf numFmtId="182" fontId="28" fillId="0" borderId="24" xfId="42" applyNumberFormat="1" applyFont="1" applyBorder="1" applyAlignment="1">
      <alignment horizontal="center"/>
    </xf>
    <xf numFmtId="0" fontId="28" fillId="0" borderId="18" xfId="0" applyFont="1" applyBorder="1" applyAlignment="1">
      <alignment/>
    </xf>
    <xf numFmtId="182" fontId="35" fillId="0" borderId="22" xfId="42" applyNumberFormat="1" applyFont="1" applyBorder="1" applyAlignment="1">
      <alignment horizontal="center"/>
    </xf>
    <xf numFmtId="182" fontId="35" fillId="0" borderId="23" xfId="42" applyNumberFormat="1" applyFont="1" applyBorder="1" applyAlignment="1">
      <alignment horizontal="center"/>
    </xf>
    <xf numFmtId="0" fontId="28" fillId="0" borderId="41" xfId="0" applyFont="1" applyBorder="1" applyAlignment="1">
      <alignment/>
    </xf>
    <xf numFmtId="182" fontId="35" fillId="0" borderId="30" xfId="42" applyNumberFormat="1" applyFont="1" applyBorder="1" applyAlignment="1">
      <alignment horizontal="center"/>
    </xf>
    <xf numFmtId="182" fontId="35" fillId="0" borderId="31" xfId="42" applyNumberFormat="1" applyFont="1" applyBorder="1" applyAlignment="1">
      <alignment horizontal="center"/>
    </xf>
    <xf numFmtId="0" fontId="29" fillId="0" borderId="41" xfId="0" applyFont="1" applyBorder="1" applyAlignment="1">
      <alignment/>
    </xf>
    <xf numFmtId="182" fontId="33" fillId="0" borderId="30" xfId="42" applyNumberFormat="1" applyFont="1" applyBorder="1" applyAlignment="1">
      <alignment horizontal="center"/>
    </xf>
    <xf numFmtId="182" fontId="33" fillId="0" borderId="31" xfId="42" applyNumberFormat="1" applyFont="1" applyBorder="1" applyAlignment="1">
      <alignment horizontal="center"/>
    </xf>
    <xf numFmtId="182" fontId="33" fillId="0" borderId="32" xfId="42" applyNumberFormat="1" applyFont="1" applyBorder="1" applyAlignment="1">
      <alignment/>
    </xf>
    <xf numFmtId="0" fontId="29" fillId="0" borderId="13" xfId="0" applyFont="1" applyBorder="1" applyAlignment="1">
      <alignment/>
    </xf>
    <xf numFmtId="182" fontId="33" fillId="0" borderId="34" xfId="42" applyNumberFormat="1" applyFont="1" applyBorder="1" applyAlignment="1">
      <alignment horizontal="center"/>
    </xf>
    <xf numFmtId="182" fontId="33" fillId="0" borderId="35" xfId="42" applyNumberFormat="1" applyFont="1" applyBorder="1" applyAlignment="1">
      <alignment horizontal="center"/>
    </xf>
    <xf numFmtId="182" fontId="33" fillId="0" borderId="36" xfId="42" applyNumberFormat="1" applyFont="1" applyBorder="1" applyAlignment="1">
      <alignment/>
    </xf>
    <xf numFmtId="0" fontId="29" fillId="0" borderId="23" xfId="0" applyFont="1" applyBorder="1" applyAlignment="1">
      <alignment/>
    </xf>
    <xf numFmtId="0" fontId="29" fillId="0" borderId="22" xfId="0" applyFont="1" applyBorder="1" applyAlignment="1">
      <alignment/>
    </xf>
    <xf numFmtId="0" fontId="29" fillId="0" borderId="31" xfId="0" applyFont="1" applyBorder="1" applyAlignment="1">
      <alignment/>
    </xf>
    <xf numFmtId="0" fontId="29" fillId="0" borderId="35" xfId="0" applyFont="1" applyBorder="1" applyAlignment="1">
      <alignment/>
    </xf>
    <xf numFmtId="0" fontId="28" fillId="0" borderId="17" xfId="0" applyFont="1" applyBorder="1" applyAlignment="1">
      <alignment horizontal="left"/>
    </xf>
    <xf numFmtId="0" fontId="28" fillId="0" borderId="0" xfId="0" applyFont="1" applyBorder="1" applyAlignment="1">
      <alignment horizontal="left"/>
    </xf>
    <xf numFmtId="0" fontId="28" fillId="0" borderId="18" xfId="0" applyFont="1" applyBorder="1" applyAlignment="1">
      <alignment horizontal="left"/>
    </xf>
    <xf numFmtId="0" fontId="29" fillId="0" borderId="0" xfId="0" applyFont="1" applyAlignment="1">
      <alignment horizontal="center"/>
    </xf>
    <xf numFmtId="0" fontId="29" fillId="0" borderId="16" xfId="0" applyFont="1" applyBorder="1" applyAlignment="1">
      <alignment horizontal="center"/>
    </xf>
    <xf numFmtId="0" fontId="33" fillId="0" borderId="33" xfId="0" applyFont="1" applyBorder="1" applyAlignment="1">
      <alignment horizontal="center"/>
    </xf>
    <xf numFmtId="0" fontId="28" fillId="0" borderId="16" xfId="0" applyFont="1" applyBorder="1" applyAlignment="1">
      <alignment/>
    </xf>
    <xf numFmtId="182" fontId="37" fillId="0" borderId="16" xfId="42" applyNumberFormat="1" applyFont="1" applyBorder="1" applyAlignment="1">
      <alignment/>
    </xf>
    <xf numFmtId="0" fontId="40" fillId="0" borderId="40" xfId="0" applyFont="1" applyBorder="1" applyAlignment="1">
      <alignment/>
    </xf>
    <xf numFmtId="182" fontId="36" fillId="0" borderId="22" xfId="42" applyNumberFormat="1" applyFont="1" applyBorder="1" applyAlignment="1">
      <alignment/>
    </xf>
    <xf numFmtId="182" fontId="33" fillId="0" borderId="23" xfId="42" applyNumberFormat="1" applyFont="1" applyBorder="1" applyAlignment="1">
      <alignment/>
    </xf>
    <xf numFmtId="182" fontId="33" fillId="0" borderId="22" xfId="42" applyNumberFormat="1" applyFont="1" applyBorder="1" applyAlignment="1">
      <alignment/>
    </xf>
    <xf numFmtId="182" fontId="36" fillId="0" borderId="40" xfId="42" applyNumberFormat="1" applyFont="1" applyBorder="1" applyAlignment="1">
      <alignment/>
    </xf>
    <xf numFmtId="182" fontId="36" fillId="0" borderId="24" xfId="42" applyNumberFormat="1" applyFont="1" applyBorder="1" applyAlignment="1">
      <alignment/>
    </xf>
    <xf numFmtId="182" fontId="37" fillId="0" borderId="22" xfId="42" applyNumberFormat="1" applyFont="1" applyBorder="1" applyAlignment="1">
      <alignment/>
    </xf>
    <xf numFmtId="182" fontId="37" fillId="0" borderId="24" xfId="42" applyNumberFormat="1" applyFont="1" applyBorder="1" applyAlignment="1">
      <alignment/>
    </xf>
    <xf numFmtId="182" fontId="65" fillId="0" borderId="22" xfId="42" applyNumberFormat="1" applyFont="1" applyBorder="1" applyAlignment="1">
      <alignment/>
    </xf>
    <xf numFmtId="182" fontId="65" fillId="0" borderId="24" xfId="42" applyNumberFormat="1" applyFont="1" applyBorder="1" applyAlignment="1">
      <alignment/>
    </xf>
    <xf numFmtId="182" fontId="65" fillId="0" borderId="23" xfId="42" applyNumberFormat="1" applyFont="1" applyBorder="1" applyAlignment="1">
      <alignment/>
    </xf>
    <xf numFmtId="182" fontId="66" fillId="0" borderId="23" xfId="42" applyNumberFormat="1" applyFont="1" applyBorder="1" applyAlignment="1">
      <alignment/>
    </xf>
    <xf numFmtId="182" fontId="37" fillId="0" borderId="33" xfId="42" applyNumberFormat="1" applyFont="1" applyBorder="1" applyAlignment="1">
      <alignment/>
    </xf>
    <xf numFmtId="182" fontId="35" fillId="0" borderId="33" xfId="42" applyNumberFormat="1" applyFont="1" applyBorder="1" applyAlignment="1">
      <alignment/>
    </xf>
    <xf numFmtId="182" fontId="33" fillId="0" borderId="19" xfId="42" applyNumberFormat="1" applyFont="1" applyBorder="1" applyAlignment="1">
      <alignment horizontal="center"/>
    </xf>
    <xf numFmtId="182" fontId="33" fillId="0" borderId="20" xfId="42" applyNumberFormat="1" applyFont="1" applyBorder="1" applyAlignment="1">
      <alignment horizontal="center"/>
    </xf>
    <xf numFmtId="182" fontId="33" fillId="0" borderId="40" xfId="42" applyNumberFormat="1" applyFont="1" applyBorder="1" applyAlignment="1">
      <alignment/>
    </xf>
    <xf numFmtId="182" fontId="35" fillId="0" borderId="23" xfId="42" applyNumberFormat="1" applyFont="1" applyBorder="1" applyAlignment="1">
      <alignment/>
    </xf>
    <xf numFmtId="182" fontId="33" fillId="0" borderId="31" xfId="42" applyNumberFormat="1" applyFont="1" applyBorder="1" applyAlignment="1">
      <alignment/>
    </xf>
    <xf numFmtId="0" fontId="29" fillId="0" borderId="19" xfId="0" applyFont="1" applyBorder="1" applyAlignment="1">
      <alignment horizontal="center"/>
    </xf>
    <xf numFmtId="0" fontId="29" fillId="0" borderId="20" xfId="0" applyFont="1" applyBorder="1" applyAlignment="1">
      <alignment horizontal="center"/>
    </xf>
    <xf numFmtId="182" fontId="29" fillId="0" borderId="23" xfId="42" applyNumberFormat="1" applyFont="1" applyBorder="1" applyAlignment="1">
      <alignment/>
    </xf>
    <xf numFmtId="0" fontId="29" fillId="0" borderId="19" xfId="0" applyFont="1" applyBorder="1" applyAlignment="1">
      <alignment horizontal="right"/>
    </xf>
    <xf numFmtId="0" fontId="29" fillId="0" borderId="20" xfId="0" applyFont="1" applyBorder="1" applyAlignment="1">
      <alignment horizontal="right"/>
    </xf>
    <xf numFmtId="182" fontId="34" fillId="0" borderId="22" xfId="42" applyNumberFormat="1" applyFont="1" applyBorder="1" applyAlignment="1">
      <alignment horizontal="center"/>
    </xf>
    <xf numFmtId="182" fontId="34" fillId="0" borderId="23" xfId="42" applyNumberFormat="1" applyFont="1" applyBorder="1" applyAlignment="1">
      <alignment horizontal="center"/>
    </xf>
    <xf numFmtId="182" fontId="34" fillId="0" borderId="23" xfId="0" applyNumberFormat="1" applyFont="1" applyBorder="1" applyAlignment="1">
      <alignment/>
    </xf>
    <xf numFmtId="182" fontId="40" fillId="0" borderId="22" xfId="42" applyNumberFormat="1" applyFont="1" applyBorder="1" applyAlignment="1">
      <alignment horizontal="center"/>
    </xf>
    <xf numFmtId="182" fontId="40" fillId="0" borderId="23" xfId="42" applyNumberFormat="1" applyFont="1" applyBorder="1" applyAlignment="1">
      <alignment horizontal="center"/>
    </xf>
    <xf numFmtId="182" fontId="40" fillId="0" borderId="23" xfId="42" applyNumberFormat="1" applyFont="1" applyBorder="1" applyAlignment="1">
      <alignment/>
    </xf>
    <xf numFmtId="0" fontId="40" fillId="0" borderId="23" xfId="0" applyFont="1" applyBorder="1" applyAlignment="1">
      <alignment/>
    </xf>
    <xf numFmtId="182" fontId="34" fillId="0" borderId="23" xfId="42" applyNumberFormat="1" applyFont="1" applyBorder="1" applyAlignment="1">
      <alignment/>
    </xf>
    <xf numFmtId="182" fontId="34" fillId="0" borderId="30" xfId="42" applyNumberFormat="1" applyFont="1" applyBorder="1" applyAlignment="1">
      <alignment horizontal="center"/>
    </xf>
    <xf numFmtId="182" fontId="34" fillId="0" borderId="31" xfId="42" applyNumberFormat="1" applyFont="1" applyBorder="1" applyAlignment="1">
      <alignment horizontal="center"/>
    </xf>
    <xf numFmtId="182" fontId="34" fillId="0" borderId="32" xfId="42" applyNumberFormat="1" applyFont="1" applyBorder="1" applyAlignment="1">
      <alignment/>
    </xf>
    <xf numFmtId="0" fontId="29" fillId="0" borderId="28" xfId="0" applyFont="1" applyBorder="1" applyAlignment="1">
      <alignment horizontal="center"/>
    </xf>
    <xf numFmtId="0" fontId="29" fillId="0" borderId="41" xfId="0" applyFont="1" applyBorder="1" applyAlignment="1">
      <alignment horizontal="center"/>
    </xf>
    <xf numFmtId="0" fontId="29" fillId="0" borderId="17" xfId="0" applyFont="1" applyBorder="1" applyAlignment="1">
      <alignment horizontal="center"/>
    </xf>
    <xf numFmtId="0" fontId="29" fillId="0" borderId="18" xfId="0" applyFont="1" applyBorder="1" applyAlignment="1">
      <alignment horizontal="center"/>
    </xf>
    <xf numFmtId="0" fontId="28" fillId="0" borderId="17" xfId="0" applyFont="1" applyBorder="1" applyAlignment="1">
      <alignment horizontal="center"/>
    </xf>
    <xf numFmtId="0" fontId="28" fillId="0" borderId="18" xfId="0" applyFont="1" applyBorder="1" applyAlignment="1">
      <alignment horizontal="center"/>
    </xf>
    <xf numFmtId="182" fontId="29" fillId="0" borderId="30" xfId="42" applyNumberFormat="1" applyFont="1" applyBorder="1" applyAlignment="1">
      <alignment horizontal="center"/>
    </xf>
    <xf numFmtId="182" fontId="29" fillId="0" borderId="31" xfId="42" applyNumberFormat="1" applyFont="1" applyBorder="1" applyAlignment="1">
      <alignment horizontal="center"/>
    </xf>
    <xf numFmtId="182" fontId="35" fillId="0" borderId="34" xfId="42" applyNumberFormat="1" applyFont="1" applyBorder="1" applyAlignment="1">
      <alignment horizontal="center"/>
    </xf>
    <xf numFmtId="182" fontId="35" fillId="0" borderId="35" xfId="42" applyNumberFormat="1" applyFont="1" applyBorder="1" applyAlignment="1">
      <alignment horizontal="center"/>
    </xf>
    <xf numFmtId="182" fontId="35" fillId="0" borderId="36" xfId="42" applyNumberFormat="1" applyFont="1" applyBorder="1" applyAlignment="1">
      <alignment/>
    </xf>
    <xf numFmtId="182" fontId="28" fillId="0" borderId="0" xfId="42" applyNumberFormat="1" applyFont="1" applyBorder="1" applyAlignment="1">
      <alignment/>
    </xf>
    <xf numFmtId="182" fontId="29" fillId="0" borderId="0" xfId="42" applyNumberFormat="1" applyFont="1" applyBorder="1" applyAlignment="1">
      <alignment/>
    </xf>
    <xf numFmtId="182" fontId="35" fillId="0" borderId="24" xfId="42" applyNumberFormat="1" applyFont="1" applyBorder="1" applyAlignment="1">
      <alignment/>
    </xf>
    <xf numFmtId="182" fontId="35" fillId="0" borderId="32" xfId="42" applyNumberFormat="1" applyFont="1" applyBorder="1" applyAlignment="1">
      <alignment/>
    </xf>
    <xf numFmtId="0" fontId="43" fillId="0" borderId="13" xfId="0" applyFont="1" applyBorder="1" applyAlignment="1">
      <alignment horizontal="center"/>
    </xf>
    <xf numFmtId="0" fontId="43" fillId="0" borderId="15" xfId="0" applyFont="1" applyBorder="1" applyAlignment="1">
      <alignment horizontal="center"/>
    </xf>
    <xf numFmtId="182" fontId="33" fillId="0" borderId="44" xfId="42" applyNumberFormat="1" applyFont="1" applyBorder="1" applyAlignment="1">
      <alignment horizontal="center"/>
    </xf>
    <xf numFmtId="182" fontId="33" fillId="0" borderId="45" xfId="42" applyNumberFormat="1" applyFont="1" applyBorder="1" applyAlignment="1">
      <alignment horizontal="center"/>
    </xf>
    <xf numFmtId="182" fontId="33" fillId="0" borderId="46" xfId="42" applyNumberFormat="1" applyFont="1" applyBorder="1" applyAlignment="1">
      <alignment/>
    </xf>
    <xf numFmtId="182" fontId="33" fillId="0" borderId="21" xfId="42" applyNumberFormat="1" applyFont="1" applyBorder="1" applyAlignment="1">
      <alignment/>
    </xf>
    <xf numFmtId="0" fontId="28" fillId="0" borderId="29" xfId="0" applyFont="1" applyBorder="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horizontal="left" vertical="center" wrapText="1"/>
    </xf>
    <xf numFmtId="0" fontId="34" fillId="0" borderId="0" xfId="0" applyFont="1" applyAlignment="1">
      <alignment horizontal="center"/>
    </xf>
    <xf numFmtId="0" fontId="34" fillId="0" borderId="0" xfId="0" applyFont="1" applyAlignment="1">
      <alignment horizontal="center"/>
    </xf>
    <xf numFmtId="0" fontId="40" fillId="0" borderId="0" xfId="0" applyFont="1" applyAlignment="1">
      <alignment/>
    </xf>
    <xf numFmtId="0" fontId="47" fillId="0" borderId="0" xfId="0" applyFont="1" applyAlignment="1">
      <alignment horizontal="center"/>
    </xf>
    <xf numFmtId="0" fontId="47" fillId="0" borderId="0" xfId="0" applyFont="1" applyAlignment="1">
      <alignment horizontal="center"/>
    </xf>
    <xf numFmtId="0" fontId="4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NH\BC%20quyet%20toan\2013\so%20sanh%20KQHDKD%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CDKT"/>
      <sheetName val="KQHDKD"/>
      <sheetName val="BCLCTT"/>
      <sheetName val="TMBCQ1"/>
      <sheetName val="TMBCQ2"/>
      <sheetName val="TMBCQ3"/>
      <sheetName val="TMBC NAM"/>
      <sheetName val="TMBCQ4"/>
      <sheetName val="TIEU DE"/>
      <sheetName val="KQTHQ1"/>
      <sheetName val="KQTHQ2"/>
      <sheetName val="KQTHQ3"/>
      <sheetName val="KQTH2012"/>
      <sheetName val="phan phoi loi nhuan"/>
      <sheetName val="XL4Test5"/>
    </sheetNames>
    <sheetDataSet>
      <sheetData sheetId="4">
        <row r="111">
          <cell r="D111">
            <v>49648070</v>
          </cell>
        </row>
        <row r="112">
          <cell r="D112">
            <v>1531459705</v>
          </cell>
        </row>
        <row r="123">
          <cell r="D123">
            <v>32000000</v>
          </cell>
        </row>
        <row r="124">
          <cell r="D124">
            <v>60635089</v>
          </cell>
        </row>
        <row r="128">
          <cell r="D128">
            <v>1852283982</v>
          </cell>
        </row>
        <row r="131">
          <cell r="D131">
            <v>463780000</v>
          </cell>
        </row>
        <row r="132">
          <cell r="D132">
            <v>24310915990</v>
          </cell>
        </row>
        <row r="141">
          <cell r="D141">
            <v>49522203</v>
          </cell>
        </row>
        <row r="173">
          <cell r="B173">
            <v>9066493801</v>
          </cell>
        </row>
        <row r="208">
          <cell r="B208">
            <v>1540000000</v>
          </cell>
          <cell r="C208">
            <v>0</v>
          </cell>
          <cell r="D208">
            <v>0</v>
          </cell>
          <cell r="E208">
            <v>120000000</v>
          </cell>
        </row>
        <row r="215">
          <cell r="B215">
            <v>0</v>
          </cell>
          <cell r="C215">
            <v>0</v>
          </cell>
          <cell r="D215">
            <v>0</v>
          </cell>
          <cell r="E215">
            <v>37500000</v>
          </cell>
        </row>
        <row r="249">
          <cell r="D249">
            <v>670274937</v>
          </cell>
        </row>
        <row r="252">
          <cell r="D252">
            <v>10661396577</v>
          </cell>
        </row>
        <row r="253">
          <cell r="D253">
            <v>60000000</v>
          </cell>
        </row>
        <row r="256">
          <cell r="D256">
            <v>196400609</v>
          </cell>
        </row>
        <row r="259">
          <cell r="D259">
            <v>-172649753</v>
          </cell>
        </row>
        <row r="260">
          <cell r="D260">
            <v>86793667</v>
          </cell>
        </row>
        <row r="270">
          <cell r="D270">
            <v>559775998</v>
          </cell>
        </row>
        <row r="273">
          <cell r="D273">
            <v>46486693</v>
          </cell>
        </row>
        <row r="274">
          <cell r="D274">
            <v>20663550</v>
          </cell>
        </row>
        <row r="275">
          <cell r="D275">
            <v>87974960</v>
          </cell>
        </row>
        <row r="276">
          <cell r="D276">
            <v>26728747</v>
          </cell>
        </row>
        <row r="277">
          <cell r="D277">
            <v>13411575</v>
          </cell>
        </row>
        <row r="280">
          <cell r="D280">
            <v>183806607</v>
          </cell>
        </row>
        <row r="327">
          <cell r="B327">
            <v>12310600000</v>
          </cell>
          <cell r="C327">
            <v>552400000</v>
          </cell>
          <cell r="D327">
            <v>867115783</v>
          </cell>
          <cell r="E327">
            <v>0</v>
          </cell>
          <cell r="F327">
            <v>3140314905</v>
          </cell>
        </row>
        <row r="329">
          <cell r="D329">
            <v>301138936</v>
          </cell>
          <cell r="F329">
            <v>5982062686</v>
          </cell>
        </row>
        <row r="333">
          <cell r="F333">
            <v>-2658874533</v>
          </cell>
        </row>
        <row r="337">
          <cell r="D337">
            <v>42873503</v>
          </cell>
          <cell r="F337">
            <v>618024740</v>
          </cell>
        </row>
        <row r="341">
          <cell r="F341">
            <v>-2023102000</v>
          </cell>
        </row>
        <row r="381">
          <cell r="D381">
            <v>1211128222</v>
          </cell>
        </row>
        <row r="382">
          <cell r="D382">
            <v>535904090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21"/>
  <sheetViews>
    <sheetView zoomScalePageLayoutView="0" workbookViewId="0" topLeftCell="A118">
      <selection activeCell="A135" sqref="A135"/>
    </sheetView>
  </sheetViews>
  <sheetFormatPr defaultColWidth="9.140625" defaultRowHeight="12"/>
  <cols>
    <col min="1" max="1" width="50.00390625" style="0" customWidth="1"/>
    <col min="2" max="2" width="10.00390625" style="11" customWidth="1"/>
    <col min="3" max="3" width="9.00390625" style="11" customWidth="1"/>
    <col min="4" max="4" width="16.00390625" style="31" customWidth="1"/>
    <col min="5" max="5" width="15.7109375" style="31" customWidth="1"/>
  </cols>
  <sheetData>
    <row r="1" spans="1:5" s="3" customFormat="1" ht="12">
      <c r="A1" s="67" t="s">
        <v>295</v>
      </c>
      <c r="B1" s="67"/>
      <c r="C1" s="7"/>
      <c r="D1" s="68" t="s">
        <v>0</v>
      </c>
      <c r="E1" s="68"/>
    </row>
    <row r="2" spans="1:5" s="3" customFormat="1" ht="12">
      <c r="A2" s="59" t="s">
        <v>311</v>
      </c>
      <c r="B2" s="59"/>
      <c r="C2" s="7"/>
      <c r="D2" s="68" t="s">
        <v>312</v>
      </c>
      <c r="E2" s="68"/>
    </row>
    <row r="3" spans="1:5" s="3" customFormat="1" ht="12">
      <c r="A3" s="63" t="s">
        <v>303</v>
      </c>
      <c r="B3" s="64"/>
      <c r="C3" s="7"/>
      <c r="D3" s="27"/>
      <c r="E3" s="27"/>
    </row>
    <row r="4" spans="2:5" s="3" customFormat="1" ht="12">
      <c r="B4" s="7"/>
      <c r="C4" s="7"/>
      <c r="D4" s="27"/>
      <c r="E4" s="27" t="s">
        <v>292</v>
      </c>
    </row>
    <row r="5" spans="1:5" s="3" customFormat="1" ht="19.5" customHeight="1">
      <c r="A5" s="65" t="s">
        <v>313</v>
      </c>
      <c r="B5" s="65"/>
      <c r="C5" s="65"/>
      <c r="D5" s="65"/>
      <c r="E5" s="65"/>
    </row>
    <row r="6" spans="2:5" s="3" customFormat="1" ht="12">
      <c r="B6" s="7"/>
      <c r="C6" s="7"/>
      <c r="D6" s="27"/>
      <c r="E6" s="27"/>
    </row>
    <row r="7" spans="1:6" s="19" customFormat="1" ht="30.75" customHeight="1">
      <c r="A7" s="17" t="s">
        <v>1</v>
      </c>
      <c r="B7" s="17" t="s">
        <v>2</v>
      </c>
      <c r="C7" s="17" t="s">
        <v>3</v>
      </c>
      <c r="D7" s="28" t="s">
        <v>5</v>
      </c>
      <c r="E7" s="28" t="s">
        <v>4</v>
      </c>
      <c r="F7" s="18"/>
    </row>
    <row r="8" spans="1:5" s="46" customFormat="1" ht="19.5" customHeight="1">
      <c r="A8" s="43" t="s">
        <v>6</v>
      </c>
      <c r="B8" s="44"/>
      <c r="C8" s="44"/>
      <c r="D8" s="45"/>
      <c r="E8" s="45"/>
    </row>
    <row r="9" spans="1:5" s="46" customFormat="1" ht="19.5" customHeight="1">
      <c r="A9" s="47" t="s">
        <v>7</v>
      </c>
      <c r="B9" s="48" t="s">
        <v>8</v>
      </c>
      <c r="C9" s="48"/>
      <c r="D9" s="49">
        <f>D10+D13+D16+D23+D26</f>
        <v>23041046442</v>
      </c>
      <c r="E9" s="49">
        <f>E10+E13+E16+E23+E26</f>
        <v>23542926232</v>
      </c>
    </row>
    <row r="10" spans="1:5" s="46" customFormat="1" ht="19.5" customHeight="1">
      <c r="A10" s="47" t="s">
        <v>9</v>
      </c>
      <c r="B10" s="48" t="s">
        <v>10</v>
      </c>
      <c r="C10" s="48"/>
      <c r="D10" s="49">
        <f>SUM(D11:D12)</f>
        <v>581971941</v>
      </c>
      <c r="E10" s="49">
        <f>SUM(E11:E12)</f>
        <v>1287496274</v>
      </c>
    </row>
    <row r="11" spans="1:5" s="46" customFormat="1" ht="19.5" customHeight="1">
      <c r="A11" s="50" t="s">
        <v>11</v>
      </c>
      <c r="B11" s="51" t="s">
        <v>12</v>
      </c>
      <c r="C11" s="51"/>
      <c r="D11" s="52">
        <v>581971941</v>
      </c>
      <c r="E11" s="52">
        <v>1287496274</v>
      </c>
    </row>
    <row r="12" spans="1:5" s="46" customFormat="1" ht="19.5" customHeight="1">
      <c r="A12" s="50" t="s">
        <v>13</v>
      </c>
      <c r="B12" s="51" t="s">
        <v>14</v>
      </c>
      <c r="C12" s="51"/>
      <c r="D12" s="52"/>
      <c r="E12" s="52"/>
    </row>
    <row r="13" spans="1:5" s="46" customFormat="1" ht="19.5" customHeight="1">
      <c r="A13" s="47" t="s">
        <v>15</v>
      </c>
      <c r="B13" s="48" t="s">
        <v>16</v>
      </c>
      <c r="C13" s="48"/>
      <c r="D13" s="49">
        <f>D14+D15</f>
        <v>0</v>
      </c>
      <c r="E13" s="49">
        <f>E14+E15</f>
        <v>0</v>
      </c>
    </row>
    <row r="14" spans="1:5" s="46" customFormat="1" ht="19.5" customHeight="1">
      <c r="A14" s="50" t="s">
        <v>17</v>
      </c>
      <c r="B14" s="51" t="s">
        <v>18</v>
      </c>
      <c r="C14" s="51"/>
      <c r="D14" s="52"/>
      <c r="E14" s="52"/>
    </row>
    <row r="15" spans="1:5" s="46" customFormat="1" ht="19.5" customHeight="1">
      <c r="A15" s="50" t="s">
        <v>19</v>
      </c>
      <c r="B15" s="51" t="s">
        <v>20</v>
      </c>
      <c r="C15" s="51"/>
      <c r="D15" s="52"/>
      <c r="E15" s="52"/>
    </row>
    <row r="16" spans="1:5" s="46" customFormat="1" ht="19.5" customHeight="1">
      <c r="A16" s="47" t="s">
        <v>21</v>
      </c>
      <c r="B16" s="48" t="s">
        <v>22</v>
      </c>
      <c r="C16" s="48"/>
      <c r="D16" s="49">
        <f>SUM(D17:D22)</f>
        <v>5954027256</v>
      </c>
      <c r="E16" s="49">
        <f>SUM(E17:E22)</f>
        <v>5976364797</v>
      </c>
    </row>
    <row r="17" spans="1:5" s="46" customFormat="1" ht="19.5" customHeight="1">
      <c r="A17" s="50" t="s">
        <v>23</v>
      </c>
      <c r="B17" s="51" t="s">
        <v>24</v>
      </c>
      <c r="C17" s="51"/>
      <c r="D17" s="52">
        <v>5743307695</v>
      </c>
      <c r="E17" s="52">
        <v>6009532647</v>
      </c>
    </row>
    <row r="18" spans="1:5" s="46" customFormat="1" ht="19.5" customHeight="1">
      <c r="A18" s="50" t="s">
        <v>25</v>
      </c>
      <c r="B18" s="51" t="s">
        <v>26</v>
      </c>
      <c r="C18" s="51"/>
      <c r="D18" s="52">
        <v>396007463</v>
      </c>
      <c r="E18" s="52">
        <v>3143688</v>
      </c>
    </row>
    <row r="19" spans="1:5" s="46" customFormat="1" ht="19.5" customHeight="1">
      <c r="A19" s="50" t="s">
        <v>27</v>
      </c>
      <c r="B19" s="51" t="s">
        <v>28</v>
      </c>
      <c r="C19" s="51"/>
      <c r="D19" s="52"/>
      <c r="E19" s="52"/>
    </row>
    <row r="20" spans="1:5" s="46" customFormat="1" ht="19.5" customHeight="1">
      <c r="A20" s="50" t="s">
        <v>29</v>
      </c>
      <c r="B20" s="51" t="s">
        <v>30</v>
      </c>
      <c r="C20" s="51"/>
      <c r="D20" s="52"/>
      <c r="E20" s="52"/>
    </row>
    <row r="21" spans="1:5" s="46" customFormat="1" ht="19.5" customHeight="1">
      <c r="A21" s="50" t="s">
        <v>31</v>
      </c>
      <c r="B21" s="51" t="s">
        <v>32</v>
      </c>
      <c r="C21" s="51"/>
      <c r="D21" s="52"/>
      <c r="E21" s="52">
        <v>58726137</v>
      </c>
    </row>
    <row r="22" spans="1:5" s="46" customFormat="1" ht="19.5" customHeight="1">
      <c r="A22" s="50" t="s">
        <v>33</v>
      </c>
      <c r="B22" s="51" t="s">
        <v>34</v>
      </c>
      <c r="C22" s="51"/>
      <c r="D22" s="52">
        <v>-185287902</v>
      </c>
      <c r="E22" s="52">
        <v>-95037675</v>
      </c>
    </row>
    <row r="23" spans="1:5" s="46" customFormat="1" ht="19.5" customHeight="1">
      <c r="A23" s="47" t="s">
        <v>35</v>
      </c>
      <c r="B23" s="48" t="s">
        <v>36</v>
      </c>
      <c r="C23" s="48"/>
      <c r="D23" s="49">
        <f>D24+D25</f>
        <v>16227471984</v>
      </c>
      <c r="E23" s="49">
        <f>E24+E25</f>
        <v>16101273482</v>
      </c>
    </row>
    <row r="24" spans="1:5" s="46" customFormat="1" ht="19.5" customHeight="1">
      <c r="A24" s="50" t="s">
        <v>37</v>
      </c>
      <c r="B24" s="51" t="s">
        <v>38</v>
      </c>
      <c r="C24" s="51"/>
      <c r="D24" s="52">
        <v>16327814106</v>
      </c>
      <c r="E24" s="52">
        <v>16283715780</v>
      </c>
    </row>
    <row r="25" spans="1:5" s="46" customFormat="1" ht="19.5" customHeight="1">
      <c r="A25" s="50" t="s">
        <v>39</v>
      </c>
      <c r="B25" s="51" t="s">
        <v>40</v>
      </c>
      <c r="C25" s="51"/>
      <c r="D25" s="52">
        <v>-100342122</v>
      </c>
      <c r="E25" s="52">
        <v>-182442298</v>
      </c>
    </row>
    <row r="26" spans="1:5" s="46" customFormat="1" ht="19.5" customHeight="1">
      <c r="A26" s="47" t="s">
        <v>41</v>
      </c>
      <c r="B26" s="48" t="s">
        <v>42</v>
      </c>
      <c r="C26" s="48"/>
      <c r="D26" s="49">
        <f>SUM(D27:D30)</f>
        <v>277575261</v>
      </c>
      <c r="E26" s="49">
        <f>SUM(E27:E30)</f>
        <v>177791679</v>
      </c>
    </row>
    <row r="27" spans="1:5" s="46" customFormat="1" ht="19.5" customHeight="1">
      <c r="A27" s="50" t="s">
        <v>43</v>
      </c>
      <c r="B27" s="51" t="s">
        <v>44</v>
      </c>
      <c r="C27" s="51"/>
      <c r="D27" s="52">
        <v>231095261</v>
      </c>
      <c r="E27" s="52">
        <v>145791679</v>
      </c>
    </row>
    <row r="28" spans="1:5" s="46" customFormat="1" ht="19.5" customHeight="1">
      <c r="A28" s="50" t="s">
        <v>45</v>
      </c>
      <c r="B28" s="51" t="s">
        <v>46</v>
      </c>
      <c r="C28" s="51"/>
      <c r="D28" s="52"/>
      <c r="E28" s="52"/>
    </row>
    <row r="29" spans="1:5" s="46" customFormat="1" ht="19.5" customHeight="1">
      <c r="A29" s="50" t="s">
        <v>47</v>
      </c>
      <c r="B29" s="51" t="s">
        <v>48</v>
      </c>
      <c r="C29" s="51"/>
      <c r="D29" s="52"/>
      <c r="E29" s="52"/>
    </row>
    <row r="30" spans="1:5" s="46" customFormat="1" ht="19.5" customHeight="1">
      <c r="A30" s="50" t="s">
        <v>49</v>
      </c>
      <c r="B30" s="51" t="s">
        <v>50</v>
      </c>
      <c r="C30" s="51"/>
      <c r="D30" s="52">
        <v>46480000</v>
      </c>
      <c r="E30" s="52">
        <v>32000000</v>
      </c>
    </row>
    <row r="31" spans="1:5" s="46" customFormat="1" ht="19.5" customHeight="1">
      <c r="A31" s="47" t="s">
        <v>51</v>
      </c>
      <c r="B31" s="48" t="s">
        <v>52</v>
      </c>
      <c r="C31" s="48"/>
      <c r="D31" s="49">
        <f>D32+D38+D49+D52+D57+D61</f>
        <v>10183711619</v>
      </c>
      <c r="E31" s="49">
        <f>E32+E38+E49+E52+E57+E61</f>
        <v>10798333189</v>
      </c>
    </row>
    <row r="32" spans="1:5" s="46" customFormat="1" ht="19.5" customHeight="1">
      <c r="A32" s="47" t="s">
        <v>53</v>
      </c>
      <c r="B32" s="48" t="s">
        <v>54</v>
      </c>
      <c r="C32" s="48"/>
      <c r="D32" s="49">
        <f>SUM(D33:D37)</f>
        <v>0</v>
      </c>
      <c r="E32" s="49">
        <f>SUM(E33:E37)</f>
        <v>0</v>
      </c>
    </row>
    <row r="33" spans="1:5" s="46" customFormat="1" ht="19.5" customHeight="1">
      <c r="A33" s="50" t="s">
        <v>55</v>
      </c>
      <c r="B33" s="51" t="s">
        <v>56</v>
      </c>
      <c r="C33" s="51"/>
      <c r="D33" s="52"/>
      <c r="E33" s="52"/>
    </row>
    <row r="34" spans="1:5" s="46" customFormat="1" ht="19.5" customHeight="1">
      <c r="A34" s="50" t="s">
        <v>57</v>
      </c>
      <c r="B34" s="51" t="s">
        <v>58</v>
      </c>
      <c r="C34" s="51"/>
      <c r="D34" s="52"/>
      <c r="E34" s="52"/>
    </row>
    <row r="35" spans="1:5" s="46" customFormat="1" ht="19.5" customHeight="1">
      <c r="A35" s="50" t="s">
        <v>59</v>
      </c>
      <c r="B35" s="51" t="s">
        <v>60</v>
      </c>
      <c r="C35" s="51"/>
      <c r="D35" s="52"/>
      <c r="E35" s="52"/>
    </row>
    <row r="36" spans="1:5" s="46" customFormat="1" ht="19.5" customHeight="1">
      <c r="A36" s="50" t="s">
        <v>61</v>
      </c>
      <c r="B36" s="51" t="s">
        <v>62</v>
      </c>
      <c r="C36" s="51"/>
      <c r="D36" s="52"/>
      <c r="E36" s="52"/>
    </row>
    <row r="37" spans="1:5" s="46" customFormat="1" ht="19.5" customHeight="1">
      <c r="A37" s="50" t="s">
        <v>63</v>
      </c>
      <c r="B37" s="51" t="s">
        <v>64</v>
      </c>
      <c r="C37" s="51"/>
      <c r="D37" s="52"/>
      <c r="E37" s="52"/>
    </row>
    <row r="38" spans="1:5" s="46" customFormat="1" ht="19.5" customHeight="1">
      <c r="A38" s="47" t="s">
        <v>65</v>
      </c>
      <c r="B38" s="48" t="s">
        <v>66</v>
      </c>
      <c r="C38" s="48"/>
      <c r="D38" s="49">
        <f>D39+D42+D45+D48</f>
        <v>9113156025</v>
      </c>
      <c r="E38" s="49">
        <f>E39+E42+E45+E48</f>
        <v>9805824109</v>
      </c>
    </row>
    <row r="39" spans="1:5" s="46" customFormat="1" ht="19.5" customHeight="1">
      <c r="A39" s="47" t="s">
        <v>67</v>
      </c>
      <c r="B39" s="48" t="s">
        <v>68</v>
      </c>
      <c r="C39" s="48"/>
      <c r="D39" s="49">
        <f>D40+D41</f>
        <v>7474217165</v>
      </c>
      <c r="E39" s="49">
        <f>E40+E41</f>
        <v>8175824109</v>
      </c>
    </row>
    <row r="40" spans="1:5" s="46" customFormat="1" ht="19.5" customHeight="1">
      <c r="A40" s="50" t="s">
        <v>69</v>
      </c>
      <c r="B40" s="51" t="s">
        <v>70</v>
      </c>
      <c r="C40" s="51"/>
      <c r="D40" s="52">
        <v>11187545680</v>
      </c>
      <c r="E40" s="52">
        <v>12010922131</v>
      </c>
    </row>
    <row r="41" spans="1:5" s="46" customFormat="1" ht="19.5" customHeight="1">
      <c r="A41" s="50" t="s">
        <v>71</v>
      </c>
      <c r="B41" s="51" t="s">
        <v>72</v>
      </c>
      <c r="C41" s="51"/>
      <c r="D41" s="52">
        <v>-3713328515</v>
      </c>
      <c r="E41" s="52">
        <v>-3835098022</v>
      </c>
    </row>
    <row r="42" spans="1:5" s="46" customFormat="1" ht="19.5" customHeight="1">
      <c r="A42" s="47" t="s">
        <v>73</v>
      </c>
      <c r="B42" s="48" t="s">
        <v>74</v>
      </c>
      <c r="C42" s="48"/>
      <c r="D42" s="49">
        <f>D43+D44</f>
        <v>0</v>
      </c>
      <c r="E42" s="49">
        <f>E43+E44</f>
        <v>0</v>
      </c>
    </row>
    <row r="43" spans="1:5" s="46" customFormat="1" ht="19.5" customHeight="1">
      <c r="A43" s="50" t="s">
        <v>69</v>
      </c>
      <c r="B43" s="51" t="s">
        <v>75</v>
      </c>
      <c r="C43" s="51"/>
      <c r="D43" s="52"/>
      <c r="E43" s="52"/>
    </row>
    <row r="44" spans="1:5" s="46" customFormat="1" ht="19.5" customHeight="1">
      <c r="A44" s="50" t="s">
        <v>71</v>
      </c>
      <c r="B44" s="51" t="s">
        <v>76</v>
      </c>
      <c r="C44" s="51"/>
      <c r="D44" s="52"/>
      <c r="E44" s="52"/>
    </row>
    <row r="45" spans="1:5" s="46" customFormat="1" ht="19.5" customHeight="1">
      <c r="A45" s="47" t="s">
        <v>77</v>
      </c>
      <c r="B45" s="48" t="s">
        <v>78</v>
      </c>
      <c r="C45" s="48"/>
      <c r="D45" s="49">
        <f>D46+D47</f>
        <v>1618750000</v>
      </c>
      <c r="E45" s="49">
        <f>E46+E47</f>
        <v>1630000000</v>
      </c>
    </row>
    <row r="46" spans="1:5" s="46" customFormat="1" ht="19.5" customHeight="1">
      <c r="A46" s="50" t="s">
        <v>69</v>
      </c>
      <c r="B46" s="51" t="s">
        <v>79</v>
      </c>
      <c r="C46" s="51"/>
      <c r="D46" s="52">
        <v>1660000000</v>
      </c>
      <c r="E46" s="52">
        <v>1660000000</v>
      </c>
    </row>
    <row r="47" spans="1:5" s="46" customFormat="1" ht="19.5" customHeight="1">
      <c r="A47" s="50" t="s">
        <v>71</v>
      </c>
      <c r="B47" s="51" t="s">
        <v>80</v>
      </c>
      <c r="C47" s="51"/>
      <c r="D47" s="62">
        <v>-41250000</v>
      </c>
      <c r="E47" s="52">
        <v>-30000000</v>
      </c>
    </row>
    <row r="48" spans="1:5" s="46" customFormat="1" ht="19.5" customHeight="1">
      <c r="A48" s="53" t="s">
        <v>81</v>
      </c>
      <c r="B48" s="54" t="s">
        <v>82</v>
      </c>
      <c r="C48" s="54"/>
      <c r="D48" s="55">
        <v>20188860</v>
      </c>
      <c r="E48" s="55"/>
    </row>
    <row r="49" spans="1:5" s="46" customFormat="1" ht="19.5" customHeight="1">
      <c r="A49" s="47" t="s">
        <v>83</v>
      </c>
      <c r="B49" s="48" t="s">
        <v>84</v>
      </c>
      <c r="C49" s="48"/>
      <c r="D49" s="49">
        <f>D50+D51</f>
        <v>0</v>
      </c>
      <c r="E49" s="49">
        <f>E50+E51</f>
        <v>0</v>
      </c>
    </row>
    <row r="50" spans="1:5" s="46" customFormat="1" ht="19.5" customHeight="1">
      <c r="A50" s="50" t="s">
        <v>69</v>
      </c>
      <c r="B50" s="51" t="s">
        <v>85</v>
      </c>
      <c r="C50" s="51"/>
      <c r="D50" s="52"/>
      <c r="E50" s="52"/>
    </row>
    <row r="51" spans="1:5" s="46" customFormat="1" ht="19.5" customHeight="1">
      <c r="A51" s="50" t="s">
        <v>71</v>
      </c>
      <c r="B51" s="51" t="s">
        <v>86</v>
      </c>
      <c r="C51" s="51"/>
      <c r="D51" s="52"/>
      <c r="E51" s="52"/>
    </row>
    <row r="52" spans="1:5" s="46" customFormat="1" ht="19.5" customHeight="1">
      <c r="A52" s="47" t="s">
        <v>87</v>
      </c>
      <c r="B52" s="48" t="s">
        <v>88</v>
      </c>
      <c r="C52" s="48"/>
      <c r="D52" s="49">
        <f>SUM(D53:D56)</f>
        <v>463370000</v>
      </c>
      <c r="E52" s="49">
        <f>SUM(E53:E56)</f>
        <v>463370000</v>
      </c>
    </row>
    <row r="53" spans="1:5" s="46" customFormat="1" ht="19.5" customHeight="1">
      <c r="A53" s="50" t="s">
        <v>89</v>
      </c>
      <c r="B53" s="51" t="s">
        <v>90</v>
      </c>
      <c r="C53" s="51"/>
      <c r="D53" s="52"/>
      <c r="E53" s="52"/>
    </row>
    <row r="54" spans="1:5" s="46" customFormat="1" ht="19.5" customHeight="1">
      <c r="A54" s="50" t="s">
        <v>91</v>
      </c>
      <c r="B54" s="51" t="s">
        <v>92</v>
      </c>
      <c r="C54" s="51"/>
      <c r="D54" s="52"/>
      <c r="E54" s="52"/>
    </row>
    <row r="55" spans="1:5" s="46" customFormat="1" ht="19.5" customHeight="1">
      <c r="A55" s="50" t="s">
        <v>93</v>
      </c>
      <c r="B55" s="51" t="s">
        <v>94</v>
      </c>
      <c r="C55" s="51"/>
      <c r="D55" s="52">
        <v>610370000</v>
      </c>
      <c r="E55" s="52">
        <v>610370000</v>
      </c>
    </row>
    <row r="56" spans="1:5" s="46" customFormat="1" ht="19.5" customHeight="1">
      <c r="A56" s="50" t="s">
        <v>95</v>
      </c>
      <c r="B56" s="51" t="s">
        <v>96</v>
      </c>
      <c r="C56" s="51"/>
      <c r="D56" s="52">
        <v>-147000000</v>
      </c>
      <c r="E56" s="52">
        <v>-147000000</v>
      </c>
    </row>
    <row r="57" spans="1:5" s="46" customFormat="1" ht="19.5" customHeight="1">
      <c r="A57" s="47" t="s">
        <v>97</v>
      </c>
      <c r="B57" s="48" t="s">
        <v>98</v>
      </c>
      <c r="C57" s="48"/>
      <c r="D57" s="49">
        <f>SUM(D58:D60)</f>
        <v>607185594</v>
      </c>
      <c r="E57" s="49">
        <f>SUM(E58:E60)</f>
        <v>529139080</v>
      </c>
    </row>
    <row r="58" spans="1:5" s="46" customFormat="1" ht="19.5" customHeight="1">
      <c r="A58" s="50" t="s">
        <v>99</v>
      </c>
      <c r="B58" s="51" t="s">
        <v>100</v>
      </c>
      <c r="C58" s="51"/>
      <c r="D58" s="52">
        <v>607185594</v>
      </c>
      <c r="E58" s="52">
        <v>529139080</v>
      </c>
    </row>
    <row r="59" spans="1:5" s="46" customFormat="1" ht="19.5" customHeight="1">
      <c r="A59" s="50" t="s">
        <v>101</v>
      </c>
      <c r="B59" s="51" t="s">
        <v>102</v>
      </c>
      <c r="C59" s="51"/>
      <c r="D59" s="52"/>
      <c r="E59" s="52"/>
    </row>
    <row r="60" spans="1:5" s="46" customFormat="1" ht="19.5" customHeight="1">
      <c r="A60" s="50" t="s">
        <v>103</v>
      </c>
      <c r="B60" s="51" t="s">
        <v>104</v>
      </c>
      <c r="C60" s="51"/>
      <c r="D60" s="52"/>
      <c r="E60" s="52"/>
    </row>
    <row r="61" spans="1:5" s="46" customFormat="1" ht="19.5" customHeight="1">
      <c r="A61" s="47" t="s">
        <v>105</v>
      </c>
      <c r="B61" s="48" t="s">
        <v>106</v>
      </c>
      <c r="C61" s="48"/>
      <c r="D61" s="49"/>
      <c r="E61" s="49"/>
    </row>
    <row r="62" spans="1:5" s="46" customFormat="1" ht="19.5" customHeight="1">
      <c r="A62" s="56" t="s">
        <v>107</v>
      </c>
      <c r="B62" s="57" t="s">
        <v>108</v>
      </c>
      <c r="C62" s="57"/>
      <c r="D62" s="58">
        <f>D31+D9</f>
        <v>33224758061</v>
      </c>
      <c r="E62" s="58">
        <f>E31+E9</f>
        <v>34341259421</v>
      </c>
    </row>
    <row r="63" spans="1:5" s="46" customFormat="1" ht="19.5" customHeight="1">
      <c r="A63" s="56" t="s">
        <v>109</v>
      </c>
      <c r="B63" s="57"/>
      <c r="C63" s="57"/>
      <c r="D63" s="58"/>
      <c r="E63" s="58"/>
    </row>
    <row r="64" spans="1:5" s="46" customFormat="1" ht="19.5" customHeight="1">
      <c r="A64" s="47" t="s">
        <v>110</v>
      </c>
      <c r="B64" s="48" t="s">
        <v>111</v>
      </c>
      <c r="C64" s="48"/>
      <c r="D64" s="49">
        <f>D65+D77</f>
        <v>13346398845</v>
      </c>
      <c r="E64" s="49">
        <f>E65+E77</f>
        <v>14043295824</v>
      </c>
    </row>
    <row r="65" spans="1:5" s="46" customFormat="1" ht="19.5" customHeight="1">
      <c r="A65" s="47" t="s">
        <v>112</v>
      </c>
      <c r="B65" s="48" t="s">
        <v>113</v>
      </c>
      <c r="C65" s="48"/>
      <c r="D65" s="49">
        <f>SUM(D66:D76)</f>
        <v>13346398845</v>
      </c>
      <c r="E65" s="49">
        <f>SUM(E66:E76)</f>
        <v>14043295824</v>
      </c>
    </row>
    <row r="66" spans="1:5" s="46" customFormat="1" ht="19.5" customHeight="1">
      <c r="A66" s="50" t="s">
        <v>114</v>
      </c>
      <c r="B66" s="51" t="s">
        <v>115</v>
      </c>
      <c r="C66" s="51"/>
      <c r="D66" s="52">
        <v>1300000000</v>
      </c>
      <c r="E66" s="52">
        <v>180000000</v>
      </c>
    </row>
    <row r="67" spans="1:5" s="46" customFormat="1" ht="19.5" customHeight="1">
      <c r="A67" s="50" t="s">
        <v>116</v>
      </c>
      <c r="B67" s="51" t="s">
        <v>117</v>
      </c>
      <c r="C67" s="51"/>
      <c r="D67" s="52">
        <v>7361629114</v>
      </c>
      <c r="E67" s="52">
        <v>7650166807</v>
      </c>
    </row>
    <row r="68" spans="1:5" s="46" customFormat="1" ht="19.5" customHeight="1">
      <c r="A68" s="50" t="s">
        <v>118</v>
      </c>
      <c r="B68" s="51" t="s">
        <v>119</v>
      </c>
      <c r="C68" s="51"/>
      <c r="D68" s="52">
        <v>136884829</v>
      </c>
      <c r="E68" s="52">
        <v>39156432</v>
      </c>
    </row>
    <row r="69" spans="1:5" s="46" customFormat="1" ht="19.5" customHeight="1">
      <c r="A69" s="50" t="s">
        <v>120</v>
      </c>
      <c r="B69" s="51" t="s">
        <v>121</v>
      </c>
      <c r="C69" s="51"/>
      <c r="D69" s="52">
        <v>594453101</v>
      </c>
      <c r="E69" s="52">
        <v>1413218250</v>
      </c>
    </row>
    <row r="70" spans="1:5" s="46" customFormat="1" ht="19.5" customHeight="1">
      <c r="A70" s="50" t="s">
        <v>122</v>
      </c>
      <c r="B70" s="51" t="s">
        <v>123</v>
      </c>
      <c r="C70" s="51"/>
      <c r="D70" s="52">
        <v>2469918580</v>
      </c>
      <c r="E70" s="52">
        <v>3137069504</v>
      </c>
    </row>
    <row r="71" spans="1:5" s="46" customFormat="1" ht="19.5" customHeight="1">
      <c r="A71" s="50" t="s">
        <v>124</v>
      </c>
      <c r="B71" s="51" t="s">
        <v>125</v>
      </c>
      <c r="C71" s="51"/>
      <c r="D71" s="52">
        <v>536038697</v>
      </c>
      <c r="E71" s="52">
        <v>610083611</v>
      </c>
    </row>
    <row r="72" spans="1:5" s="46" customFormat="1" ht="19.5" customHeight="1">
      <c r="A72" s="50" t="s">
        <v>126</v>
      </c>
      <c r="B72" s="51" t="s">
        <v>127</v>
      </c>
      <c r="C72" s="51"/>
      <c r="D72" s="52"/>
      <c r="E72" s="52"/>
    </row>
    <row r="73" spans="1:5" s="46" customFormat="1" ht="19.5" customHeight="1">
      <c r="A73" s="50" t="s">
        <v>128</v>
      </c>
      <c r="B73" s="51" t="s">
        <v>129</v>
      </c>
      <c r="C73" s="51"/>
      <c r="D73" s="52"/>
      <c r="E73" s="52"/>
    </row>
    <row r="74" spans="1:5" s="46" customFormat="1" ht="19.5" customHeight="1">
      <c r="A74" s="50" t="s">
        <v>130</v>
      </c>
      <c r="B74" s="51" t="s">
        <v>131</v>
      </c>
      <c r="C74" s="51"/>
      <c r="D74" s="52">
        <v>397684257</v>
      </c>
      <c r="E74" s="52">
        <v>319962534</v>
      </c>
    </row>
    <row r="75" spans="1:5" s="46" customFormat="1" ht="19.5" customHeight="1">
      <c r="A75" s="50" t="s">
        <v>132</v>
      </c>
      <c r="B75" s="51" t="s">
        <v>133</v>
      </c>
      <c r="C75" s="51"/>
      <c r="D75" s="52"/>
      <c r="E75" s="52"/>
    </row>
    <row r="76" spans="1:5" s="46" customFormat="1" ht="19.5" customHeight="1">
      <c r="A76" s="50" t="s">
        <v>134</v>
      </c>
      <c r="B76" s="51" t="s">
        <v>135</v>
      </c>
      <c r="C76" s="51"/>
      <c r="D76" s="52">
        <v>549790267</v>
      </c>
      <c r="E76" s="52">
        <v>693638686</v>
      </c>
    </row>
    <row r="77" spans="1:5" s="46" customFormat="1" ht="19.5" customHeight="1">
      <c r="A77" s="47" t="s">
        <v>136</v>
      </c>
      <c r="B77" s="48" t="s">
        <v>137</v>
      </c>
      <c r="C77" s="48"/>
      <c r="D77" s="49">
        <f>SUM(D78:D86)</f>
        <v>0</v>
      </c>
      <c r="E77" s="49">
        <f>SUM(E78:E86)</f>
        <v>0</v>
      </c>
    </row>
    <row r="78" spans="1:5" s="46" customFormat="1" ht="19.5" customHeight="1">
      <c r="A78" s="50" t="s">
        <v>138</v>
      </c>
      <c r="B78" s="51" t="s">
        <v>139</v>
      </c>
      <c r="C78" s="51"/>
      <c r="D78" s="52"/>
      <c r="E78" s="52"/>
    </row>
    <row r="79" spans="1:5" s="46" customFormat="1" ht="19.5" customHeight="1">
      <c r="A79" s="50" t="s">
        <v>140</v>
      </c>
      <c r="B79" s="51" t="s">
        <v>141</v>
      </c>
      <c r="C79" s="51"/>
      <c r="D79" s="52"/>
      <c r="E79" s="52"/>
    </row>
    <row r="80" spans="1:5" s="46" customFormat="1" ht="19.5" customHeight="1">
      <c r="A80" s="50" t="s">
        <v>142</v>
      </c>
      <c r="B80" s="51" t="s">
        <v>143</v>
      </c>
      <c r="C80" s="51"/>
      <c r="D80" s="52"/>
      <c r="E80" s="52"/>
    </row>
    <row r="81" spans="1:5" s="46" customFormat="1" ht="19.5" customHeight="1">
      <c r="A81" s="50" t="s">
        <v>144</v>
      </c>
      <c r="B81" s="51" t="s">
        <v>145</v>
      </c>
      <c r="C81" s="51"/>
      <c r="D81" s="52"/>
      <c r="E81" s="52"/>
    </row>
    <row r="82" spans="1:5" s="46" customFormat="1" ht="19.5" customHeight="1">
      <c r="A82" s="50" t="s">
        <v>146</v>
      </c>
      <c r="B82" s="51" t="s">
        <v>147</v>
      </c>
      <c r="C82" s="51"/>
      <c r="D82" s="52"/>
      <c r="E82" s="52"/>
    </row>
    <row r="83" spans="1:5" s="46" customFormat="1" ht="19.5" customHeight="1">
      <c r="A83" s="50" t="s">
        <v>148</v>
      </c>
      <c r="B83" s="51" t="s">
        <v>149</v>
      </c>
      <c r="C83" s="51"/>
      <c r="D83" s="52"/>
      <c r="E83" s="52"/>
    </row>
    <row r="84" spans="1:5" s="46" customFormat="1" ht="19.5" customHeight="1">
      <c r="A84" s="50" t="s">
        <v>150</v>
      </c>
      <c r="B84" s="51" t="s">
        <v>151</v>
      </c>
      <c r="C84" s="51"/>
      <c r="D84" s="52"/>
      <c r="E84" s="52"/>
    </row>
    <row r="85" spans="1:5" s="46" customFormat="1" ht="19.5" customHeight="1">
      <c r="A85" s="50" t="s">
        <v>152</v>
      </c>
      <c r="B85" s="51" t="s">
        <v>153</v>
      </c>
      <c r="C85" s="51"/>
      <c r="D85" s="52"/>
      <c r="E85" s="52"/>
    </row>
    <row r="86" spans="1:5" s="46" customFormat="1" ht="19.5" customHeight="1">
      <c r="A86" s="50" t="s">
        <v>154</v>
      </c>
      <c r="B86" s="51" t="s">
        <v>155</v>
      </c>
      <c r="C86" s="51"/>
      <c r="D86" s="52"/>
      <c r="E86" s="52"/>
    </row>
    <row r="87" spans="1:5" s="46" customFormat="1" ht="19.5" customHeight="1">
      <c r="A87" s="47" t="s">
        <v>156</v>
      </c>
      <c r="B87" s="48" t="s">
        <v>157</v>
      </c>
      <c r="C87" s="48"/>
      <c r="D87" s="49">
        <f>D88+D101</f>
        <v>19878359216</v>
      </c>
      <c r="E87" s="49">
        <f>E88+E101</f>
        <v>20297963597</v>
      </c>
    </row>
    <row r="88" spans="1:5" s="46" customFormat="1" ht="19.5" customHeight="1">
      <c r="A88" s="47" t="s">
        <v>158</v>
      </c>
      <c r="B88" s="48" t="s">
        <v>159</v>
      </c>
      <c r="C88" s="48"/>
      <c r="D88" s="49">
        <f>SUM(D89:D100)</f>
        <v>19878359216</v>
      </c>
      <c r="E88" s="49">
        <f>SUM(E89:E100)</f>
        <v>20297963597</v>
      </c>
    </row>
    <row r="89" spans="1:5" s="46" customFormat="1" ht="19.5" customHeight="1">
      <c r="A89" s="50" t="s">
        <v>160</v>
      </c>
      <c r="B89" s="51" t="s">
        <v>161</v>
      </c>
      <c r="C89" s="51"/>
      <c r="D89" s="52">
        <v>12310600000</v>
      </c>
      <c r="E89" s="52">
        <v>12310600000</v>
      </c>
    </row>
    <row r="90" spans="1:5" s="46" customFormat="1" ht="19.5" customHeight="1">
      <c r="A90" s="50" t="s">
        <v>162</v>
      </c>
      <c r="B90" s="51" t="s">
        <v>163</v>
      </c>
      <c r="C90" s="51"/>
      <c r="D90" s="52">
        <v>552400000</v>
      </c>
      <c r="E90" s="52">
        <v>552400000</v>
      </c>
    </row>
    <row r="91" spans="1:5" s="46" customFormat="1" ht="19.5" customHeight="1">
      <c r="A91" s="50" t="s">
        <v>164</v>
      </c>
      <c r="B91" s="51" t="s">
        <v>165</v>
      </c>
      <c r="C91" s="51"/>
      <c r="D91" s="52"/>
      <c r="E91" s="52"/>
    </row>
    <row r="92" spans="1:5" s="46" customFormat="1" ht="19.5" customHeight="1">
      <c r="A92" s="50" t="s">
        <v>166</v>
      </c>
      <c r="B92" s="51" t="s">
        <v>167</v>
      </c>
      <c r="C92" s="51"/>
      <c r="D92" s="52"/>
      <c r="E92" s="52"/>
    </row>
    <row r="93" spans="1:5" s="46" customFormat="1" ht="19.5" customHeight="1">
      <c r="A93" s="50" t="s">
        <v>168</v>
      </c>
      <c r="B93" s="51" t="s">
        <v>169</v>
      </c>
      <c r="C93" s="51"/>
      <c r="D93" s="52"/>
      <c r="E93" s="52"/>
    </row>
    <row r="94" spans="1:5" s="46" customFormat="1" ht="19.5" customHeight="1">
      <c r="A94" s="50" t="s">
        <v>170</v>
      </c>
      <c r="B94" s="51" t="s">
        <v>171</v>
      </c>
      <c r="C94" s="51"/>
      <c r="D94" s="52"/>
      <c r="E94" s="52"/>
    </row>
    <row r="95" spans="1:5" s="46" customFormat="1" ht="19.5" customHeight="1">
      <c r="A95" s="50" t="s">
        <v>172</v>
      </c>
      <c r="B95" s="51" t="s">
        <v>173</v>
      </c>
      <c r="C95" s="51"/>
      <c r="D95" s="52"/>
      <c r="E95" s="52"/>
    </row>
    <row r="96" spans="1:5" s="46" customFormat="1" ht="19.5" customHeight="1">
      <c r="A96" s="50" t="s">
        <v>174</v>
      </c>
      <c r="B96" s="51" t="s">
        <v>175</v>
      </c>
      <c r="C96" s="51"/>
      <c r="D96" s="52">
        <v>1231060000</v>
      </c>
      <c r="E96" s="52">
        <v>1156944709</v>
      </c>
    </row>
    <row r="97" spans="1:5" s="46" customFormat="1" ht="19.5" customHeight="1">
      <c r="A97" s="50" t="s">
        <v>176</v>
      </c>
      <c r="B97" s="51" t="s">
        <v>177</v>
      </c>
      <c r="C97" s="51"/>
      <c r="D97" s="52"/>
      <c r="E97" s="52"/>
    </row>
    <row r="98" spans="1:5" s="46" customFormat="1" ht="19.5" customHeight="1">
      <c r="A98" s="50" t="s">
        <v>178</v>
      </c>
      <c r="B98" s="51" t="s">
        <v>179</v>
      </c>
      <c r="C98" s="51"/>
      <c r="D98" s="52">
        <v>5784299216</v>
      </c>
      <c r="E98" s="52">
        <v>6278018888</v>
      </c>
    </row>
    <row r="99" spans="1:5" s="46" customFormat="1" ht="19.5" customHeight="1">
      <c r="A99" s="50" t="s">
        <v>180</v>
      </c>
      <c r="B99" s="51" t="s">
        <v>181</v>
      </c>
      <c r="C99" s="51"/>
      <c r="D99" s="52"/>
      <c r="E99" s="52"/>
    </row>
    <row r="100" spans="1:5" s="46" customFormat="1" ht="19.5" customHeight="1">
      <c r="A100" s="50" t="s">
        <v>182</v>
      </c>
      <c r="B100" s="51" t="s">
        <v>183</v>
      </c>
      <c r="C100" s="51"/>
      <c r="D100" s="52"/>
      <c r="E100" s="52"/>
    </row>
    <row r="101" spans="1:5" s="46" customFormat="1" ht="19.5" customHeight="1">
      <c r="A101" s="47" t="s">
        <v>184</v>
      </c>
      <c r="B101" s="48" t="s">
        <v>185</v>
      </c>
      <c r="C101" s="48"/>
      <c r="D101" s="49">
        <f>SUM(D102:D103)</f>
        <v>0</v>
      </c>
      <c r="E101" s="49">
        <f>SUM(E102:E103)</f>
        <v>0</v>
      </c>
    </row>
    <row r="102" spans="1:5" s="46" customFormat="1" ht="19.5" customHeight="1">
      <c r="A102" s="50" t="s">
        <v>186</v>
      </c>
      <c r="B102" s="51" t="s">
        <v>187</v>
      </c>
      <c r="C102" s="51"/>
      <c r="D102" s="52"/>
      <c r="E102" s="52"/>
    </row>
    <row r="103" spans="1:5" s="46" customFormat="1" ht="19.5" customHeight="1">
      <c r="A103" s="50" t="s">
        <v>188</v>
      </c>
      <c r="B103" s="51" t="s">
        <v>189</v>
      </c>
      <c r="C103" s="51"/>
      <c r="D103" s="52"/>
      <c r="E103" s="52"/>
    </row>
    <row r="104" spans="1:5" s="46" customFormat="1" ht="19.5" customHeight="1">
      <c r="A104" s="47" t="s">
        <v>190</v>
      </c>
      <c r="B104" s="48" t="s">
        <v>191</v>
      </c>
      <c r="C104" s="48"/>
      <c r="D104" s="49">
        <v>0</v>
      </c>
      <c r="E104" s="49">
        <v>0</v>
      </c>
    </row>
    <row r="105" spans="1:5" s="46" customFormat="1" ht="19.5" customHeight="1">
      <c r="A105" s="56" t="s">
        <v>192</v>
      </c>
      <c r="B105" s="57" t="s">
        <v>193</v>
      </c>
      <c r="C105" s="57"/>
      <c r="D105" s="58">
        <f>D87+D104+D64</f>
        <v>33224758061</v>
      </c>
      <c r="E105" s="58">
        <f>E87+E104+E64</f>
        <v>34341259421</v>
      </c>
    </row>
    <row r="106" spans="1:5" s="46" customFormat="1" ht="19.5" customHeight="1">
      <c r="A106" s="47" t="s">
        <v>194</v>
      </c>
      <c r="B106" s="48"/>
      <c r="C106" s="48"/>
      <c r="D106" s="49"/>
      <c r="E106" s="49"/>
    </row>
    <row r="107" spans="1:5" s="46" customFormat="1" ht="19.5" customHeight="1">
      <c r="A107" s="50" t="s">
        <v>195</v>
      </c>
      <c r="B107" s="51" t="s">
        <v>196</v>
      </c>
      <c r="C107" s="51"/>
      <c r="D107" s="52"/>
      <c r="E107" s="52"/>
    </row>
    <row r="108" spans="1:5" s="46" customFormat="1" ht="19.5" customHeight="1">
      <c r="A108" s="50" t="s">
        <v>197</v>
      </c>
      <c r="B108" s="51" t="s">
        <v>198</v>
      </c>
      <c r="C108" s="51"/>
      <c r="D108" s="52"/>
      <c r="E108" s="52"/>
    </row>
    <row r="109" spans="1:5" s="46" customFormat="1" ht="19.5" customHeight="1">
      <c r="A109" s="50" t="s">
        <v>199</v>
      </c>
      <c r="B109" s="51" t="s">
        <v>200</v>
      </c>
      <c r="C109" s="51"/>
      <c r="D109" s="52"/>
      <c r="E109" s="52"/>
    </row>
    <row r="110" spans="1:5" s="46" customFormat="1" ht="19.5" customHeight="1">
      <c r="A110" s="50" t="s">
        <v>201</v>
      </c>
      <c r="B110" s="51" t="s">
        <v>202</v>
      </c>
      <c r="C110" s="51"/>
      <c r="D110" s="52">
        <v>427054864</v>
      </c>
      <c r="E110" s="52">
        <v>418353064</v>
      </c>
    </row>
    <row r="111" spans="1:5" s="46" customFormat="1" ht="19.5" customHeight="1">
      <c r="A111" s="50" t="s">
        <v>203</v>
      </c>
      <c r="B111" s="51" t="s">
        <v>204</v>
      </c>
      <c r="C111" s="51"/>
      <c r="D111" s="52"/>
      <c r="E111" s="52"/>
    </row>
    <row r="112" spans="1:5" s="46" customFormat="1" ht="19.5" customHeight="1">
      <c r="A112" s="50" t="s">
        <v>205</v>
      </c>
      <c r="B112" s="51" t="s">
        <v>206</v>
      </c>
      <c r="C112" s="51"/>
      <c r="D112" s="52"/>
      <c r="E112" s="52"/>
    </row>
    <row r="113" spans="2:5" s="14" customFormat="1" ht="15.75" customHeight="1">
      <c r="B113" s="15"/>
      <c r="C113" s="15"/>
      <c r="D113" s="29"/>
      <c r="E113" s="29"/>
    </row>
    <row r="114" spans="2:5" s="14" customFormat="1" ht="15.75" customHeight="1">
      <c r="B114" s="15"/>
      <c r="C114" s="66" t="s">
        <v>328</v>
      </c>
      <c r="D114" s="66"/>
      <c r="E114" s="66"/>
    </row>
    <row r="115" spans="1:5" s="14" customFormat="1" ht="15.75" customHeight="1">
      <c r="A115" s="14" t="s">
        <v>304</v>
      </c>
      <c r="B115" s="16"/>
      <c r="C115" s="15"/>
      <c r="D115" s="30" t="s">
        <v>306</v>
      </c>
      <c r="E115" s="29"/>
    </row>
    <row r="116" spans="1:7" s="14" customFormat="1" ht="15.75" customHeight="1">
      <c r="A116"/>
      <c r="B116" s="11"/>
      <c r="C116" s="11"/>
      <c r="D116" s="31"/>
      <c r="E116" s="31"/>
      <c r="F116"/>
      <c r="G116"/>
    </row>
    <row r="117" spans="1:7" s="14" customFormat="1" ht="15.75" customHeight="1">
      <c r="A117"/>
      <c r="B117" s="11"/>
      <c r="C117" s="11"/>
      <c r="D117" s="31"/>
      <c r="E117" s="31"/>
      <c r="F117"/>
      <c r="G117"/>
    </row>
    <row r="118" spans="1:7" s="14" customFormat="1" ht="15.75" customHeight="1">
      <c r="A118"/>
      <c r="B118" s="11"/>
      <c r="C118" s="11"/>
      <c r="D118" s="31"/>
      <c r="E118" s="31"/>
      <c r="F118"/>
      <c r="G118"/>
    </row>
    <row r="119" spans="1:7" s="14" customFormat="1" ht="15.75" customHeight="1">
      <c r="A119"/>
      <c r="B119" s="11"/>
      <c r="C119" s="11"/>
      <c r="D119" s="31"/>
      <c r="E119" s="31"/>
      <c r="F119"/>
      <c r="G119"/>
    </row>
    <row r="120" spans="1:7" s="14" customFormat="1" ht="15.75" customHeight="1">
      <c r="A120"/>
      <c r="B120" s="11"/>
      <c r="C120" s="11"/>
      <c r="D120" s="31"/>
      <c r="E120" s="31"/>
      <c r="F120"/>
      <c r="G120"/>
    </row>
    <row r="121" spans="1:5" s="14" customFormat="1" ht="15.75" customHeight="1">
      <c r="A121" s="14" t="s">
        <v>305</v>
      </c>
      <c r="B121" s="16"/>
      <c r="C121" s="15"/>
      <c r="D121" s="29" t="s">
        <v>302</v>
      </c>
      <c r="E121" s="29"/>
    </row>
  </sheetData>
  <sheetProtection/>
  <mergeCells count="6">
    <mergeCell ref="C114:E114"/>
    <mergeCell ref="A5:E5"/>
    <mergeCell ref="A1:B1"/>
    <mergeCell ref="A3:B3"/>
    <mergeCell ref="D1:E1"/>
    <mergeCell ref="D2:E2"/>
  </mergeCells>
  <printOptions horizontalCentered="1"/>
  <pageMargins left="0.14" right="0.08" top="0.28" bottom="0.3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115"/>
  <sheetViews>
    <sheetView zoomScalePageLayoutView="0" workbookViewId="0" topLeftCell="A102">
      <selection activeCell="A89" sqref="A89"/>
    </sheetView>
  </sheetViews>
  <sheetFormatPr defaultColWidth="9.140625" defaultRowHeight="12"/>
  <cols>
    <col min="1" max="1" width="57.8515625" style="0" customWidth="1"/>
    <col min="2" max="2" width="7.140625" style="11" customWidth="1"/>
    <col min="3" max="3" width="7.28125" style="11" customWidth="1"/>
    <col min="4" max="4" width="15.00390625" style="31" customWidth="1"/>
    <col min="5" max="5" width="16.57421875" style="31" customWidth="1"/>
    <col min="6" max="6" width="16.7109375" style="31" customWidth="1"/>
    <col min="7" max="7" width="16.8515625" style="31" customWidth="1"/>
  </cols>
  <sheetData>
    <row r="1" spans="1:7" s="3" customFormat="1" ht="12.75" hidden="1">
      <c r="A1" s="70" t="s">
        <v>295</v>
      </c>
      <c r="B1" s="70"/>
      <c r="C1" s="7"/>
      <c r="D1" s="27"/>
      <c r="E1" s="27"/>
      <c r="F1" s="68" t="s">
        <v>0</v>
      </c>
      <c r="G1" s="68"/>
    </row>
    <row r="2" spans="1:7" s="3" customFormat="1" ht="12.75" hidden="1">
      <c r="A2" s="60" t="s">
        <v>311</v>
      </c>
      <c r="B2" s="60"/>
      <c r="C2" s="7"/>
      <c r="D2" s="27"/>
      <c r="E2" s="27"/>
      <c r="F2" s="68" t="s">
        <v>314</v>
      </c>
      <c r="G2" s="68"/>
    </row>
    <row r="3" spans="1:7" s="3" customFormat="1" ht="12.75" hidden="1">
      <c r="A3" s="71" t="s">
        <v>296</v>
      </c>
      <c r="B3" s="72"/>
      <c r="C3" s="7"/>
      <c r="D3" s="27"/>
      <c r="E3" s="27"/>
      <c r="F3" s="27"/>
      <c r="G3" s="27"/>
    </row>
    <row r="4" spans="1:7" s="3" customFormat="1" ht="12.75" hidden="1">
      <c r="A4" s="12"/>
      <c r="B4" s="13"/>
      <c r="C4" s="7"/>
      <c r="D4" s="27"/>
      <c r="E4" s="27"/>
      <c r="F4" s="27"/>
      <c r="G4" s="27" t="s">
        <v>293</v>
      </c>
    </row>
    <row r="5" spans="1:7" s="3" customFormat="1" ht="19.5" customHeight="1" hidden="1">
      <c r="A5" s="65" t="s">
        <v>315</v>
      </c>
      <c r="B5" s="65"/>
      <c r="C5" s="65"/>
      <c r="D5" s="65"/>
      <c r="E5" s="65"/>
      <c r="F5" s="65"/>
      <c r="G5" s="65"/>
    </row>
    <row r="6" spans="2:7" s="3" customFormat="1" ht="12" hidden="1">
      <c r="B6" s="7"/>
      <c r="C6" s="7"/>
      <c r="D6" s="27"/>
      <c r="E6" s="27"/>
      <c r="F6" s="27"/>
      <c r="G6" s="27"/>
    </row>
    <row r="7" spans="1:7" s="3" customFormat="1" ht="36" hidden="1">
      <c r="A7" s="6" t="s">
        <v>1</v>
      </c>
      <c r="B7" s="4" t="s">
        <v>2</v>
      </c>
      <c r="C7" s="4" t="s">
        <v>3</v>
      </c>
      <c r="D7" s="32" t="s">
        <v>207</v>
      </c>
      <c r="E7" s="32" t="s">
        <v>208</v>
      </c>
      <c r="F7" s="32" t="s">
        <v>209</v>
      </c>
      <c r="G7" s="32" t="s">
        <v>210</v>
      </c>
    </row>
    <row r="8" spans="1:7" ht="15.75" customHeight="1" hidden="1">
      <c r="A8" s="5" t="s">
        <v>211</v>
      </c>
      <c r="B8" s="8" t="s">
        <v>196</v>
      </c>
      <c r="C8" s="8"/>
      <c r="D8" s="33">
        <v>11668725311</v>
      </c>
      <c r="E8" s="33">
        <v>10877029143</v>
      </c>
      <c r="F8" s="33">
        <f>D8</f>
        <v>11668725311</v>
      </c>
      <c r="G8" s="33">
        <f>E8</f>
        <v>10877029143</v>
      </c>
    </row>
    <row r="9" spans="1:7" ht="15.75" customHeight="1" hidden="1">
      <c r="A9" s="2" t="s">
        <v>212</v>
      </c>
      <c r="B9" s="9" t="s">
        <v>198</v>
      </c>
      <c r="C9" s="9"/>
      <c r="D9" s="34">
        <v>156007542</v>
      </c>
      <c r="E9" s="34">
        <v>28483038</v>
      </c>
      <c r="F9" s="33">
        <f>D9</f>
        <v>156007542</v>
      </c>
      <c r="G9" s="33">
        <f>E9</f>
        <v>28483038</v>
      </c>
    </row>
    <row r="10" spans="1:7" ht="15.75" customHeight="1" hidden="1">
      <c r="A10" s="1" t="s">
        <v>213</v>
      </c>
      <c r="B10" s="10" t="s">
        <v>214</v>
      </c>
      <c r="C10" s="10"/>
      <c r="D10" s="35">
        <f>D8-D9</f>
        <v>11512717769</v>
      </c>
      <c r="E10" s="35">
        <f>E8-E9</f>
        <v>10848546105</v>
      </c>
      <c r="F10" s="35">
        <f>F8-F9</f>
        <v>11512717769</v>
      </c>
      <c r="G10" s="35">
        <f>G8-G9</f>
        <v>10848546105</v>
      </c>
    </row>
    <row r="11" spans="1:7" ht="15.75" customHeight="1" hidden="1">
      <c r="A11" s="2" t="s">
        <v>215</v>
      </c>
      <c r="B11" s="9" t="s">
        <v>216</v>
      </c>
      <c r="C11" s="9"/>
      <c r="D11" s="34">
        <v>8418667543</v>
      </c>
      <c r="E11" s="34">
        <v>8144749621</v>
      </c>
      <c r="F11" s="33">
        <f>D11</f>
        <v>8418667543</v>
      </c>
      <c r="G11" s="33">
        <f>E11</f>
        <v>8144749621</v>
      </c>
    </row>
    <row r="12" spans="1:7" ht="15.75" customHeight="1" hidden="1">
      <c r="A12" s="1" t="s">
        <v>217</v>
      </c>
      <c r="B12" s="10" t="s">
        <v>218</v>
      </c>
      <c r="C12" s="10"/>
      <c r="D12" s="35">
        <f>D10-D11</f>
        <v>3094050226</v>
      </c>
      <c r="E12" s="35">
        <f>E10-E11</f>
        <v>2703796484</v>
      </c>
      <c r="F12" s="35">
        <f>F10-F11</f>
        <v>3094050226</v>
      </c>
      <c r="G12" s="35">
        <f>G10-G11</f>
        <v>2703796484</v>
      </c>
    </row>
    <row r="13" spans="1:7" ht="15.75" customHeight="1" hidden="1">
      <c r="A13" s="2" t="s">
        <v>219</v>
      </c>
      <c r="B13" s="9" t="s">
        <v>220</v>
      </c>
      <c r="C13" s="9"/>
      <c r="D13" s="34">
        <v>62661469</v>
      </c>
      <c r="E13" s="34">
        <v>36953288</v>
      </c>
      <c r="F13" s="33">
        <f aca="true" t="shared" si="0" ref="F13:G17">D13</f>
        <v>62661469</v>
      </c>
      <c r="G13" s="33">
        <f t="shared" si="0"/>
        <v>36953288</v>
      </c>
    </row>
    <row r="14" spans="1:7" ht="15.75" customHeight="1" hidden="1">
      <c r="A14" s="2" t="s">
        <v>221</v>
      </c>
      <c r="B14" s="9" t="s">
        <v>222</v>
      </c>
      <c r="C14" s="9"/>
      <c r="D14" s="34">
        <v>108449031</v>
      </c>
      <c r="E14" s="34">
        <v>201854627</v>
      </c>
      <c r="F14" s="33">
        <f t="shared" si="0"/>
        <v>108449031</v>
      </c>
      <c r="G14" s="33">
        <f t="shared" si="0"/>
        <v>201854627</v>
      </c>
    </row>
    <row r="15" spans="1:7" ht="15.75" customHeight="1" hidden="1">
      <c r="A15" s="2" t="s">
        <v>223</v>
      </c>
      <c r="B15" s="9" t="s">
        <v>224</v>
      </c>
      <c r="C15" s="9"/>
      <c r="D15" s="34">
        <v>108449031</v>
      </c>
      <c r="E15" s="34">
        <v>201854627</v>
      </c>
      <c r="F15" s="33">
        <f t="shared" si="0"/>
        <v>108449031</v>
      </c>
      <c r="G15" s="33">
        <f t="shared" si="0"/>
        <v>201854627</v>
      </c>
    </row>
    <row r="16" spans="1:7" ht="15.75" customHeight="1" hidden="1">
      <c r="A16" s="2" t="s">
        <v>225</v>
      </c>
      <c r="B16" s="9" t="s">
        <v>226</v>
      </c>
      <c r="C16" s="9"/>
      <c r="D16" s="34">
        <v>1833780217</v>
      </c>
      <c r="E16" s="34">
        <v>1535915023</v>
      </c>
      <c r="F16" s="33">
        <f t="shared" si="0"/>
        <v>1833780217</v>
      </c>
      <c r="G16" s="33">
        <f t="shared" si="0"/>
        <v>1535915023</v>
      </c>
    </row>
    <row r="17" spans="1:7" ht="15.75" customHeight="1" hidden="1">
      <c r="A17" s="2" t="s">
        <v>227</v>
      </c>
      <c r="B17" s="9" t="s">
        <v>228</v>
      </c>
      <c r="C17" s="9"/>
      <c r="D17" s="34">
        <v>853646215</v>
      </c>
      <c r="E17" s="34">
        <v>679515911</v>
      </c>
      <c r="F17" s="33">
        <f t="shared" si="0"/>
        <v>853646215</v>
      </c>
      <c r="G17" s="33">
        <f t="shared" si="0"/>
        <v>679515911</v>
      </c>
    </row>
    <row r="18" spans="1:7" ht="15.75" customHeight="1" hidden="1">
      <c r="A18" s="1" t="s">
        <v>229</v>
      </c>
      <c r="B18" s="10" t="s">
        <v>230</v>
      </c>
      <c r="C18" s="10"/>
      <c r="D18" s="35">
        <f>D12+D13-D14-D16-D17</f>
        <v>360836232</v>
      </c>
      <c r="E18" s="35">
        <f>E12+E13-E14-E16-E17</f>
        <v>323464211</v>
      </c>
      <c r="F18" s="35">
        <f>F12+F13-F14-F16-F17</f>
        <v>360836232</v>
      </c>
      <c r="G18" s="35">
        <f>G12+G13-G14-G16-G17</f>
        <v>323464211</v>
      </c>
    </row>
    <row r="19" spans="1:7" ht="15.75" customHeight="1" hidden="1">
      <c r="A19" s="2" t="s">
        <v>231</v>
      </c>
      <c r="B19" s="9" t="s">
        <v>232</v>
      </c>
      <c r="C19" s="9"/>
      <c r="D19" s="34">
        <v>70606625</v>
      </c>
      <c r="E19" s="34">
        <v>59708972</v>
      </c>
      <c r="F19" s="33">
        <f>D19</f>
        <v>70606625</v>
      </c>
      <c r="G19" s="33">
        <f>E19</f>
        <v>59708972</v>
      </c>
    </row>
    <row r="20" spans="1:7" ht="15.75" customHeight="1" hidden="1">
      <c r="A20" s="2" t="s">
        <v>233</v>
      </c>
      <c r="B20" s="9" t="s">
        <v>234</v>
      </c>
      <c r="C20" s="9"/>
      <c r="D20" s="34"/>
      <c r="E20" s="34"/>
      <c r="F20" s="33">
        <f>D20</f>
        <v>0</v>
      </c>
      <c r="G20" s="33">
        <f>E20</f>
        <v>0</v>
      </c>
    </row>
    <row r="21" spans="1:7" ht="15.75" customHeight="1" hidden="1">
      <c r="A21" s="1" t="s">
        <v>235</v>
      </c>
      <c r="B21" s="10" t="s">
        <v>236</v>
      </c>
      <c r="C21" s="10"/>
      <c r="D21" s="35">
        <f>D19-D20</f>
        <v>70606625</v>
      </c>
      <c r="E21" s="35">
        <f>E19-E20</f>
        <v>59708972</v>
      </c>
      <c r="F21" s="35">
        <f>F19-F20</f>
        <v>70606625</v>
      </c>
      <c r="G21" s="35">
        <f>G19-G20</f>
        <v>59708972</v>
      </c>
    </row>
    <row r="22" spans="1:7" ht="15.75" customHeight="1" hidden="1">
      <c r="A22" s="2" t="s">
        <v>237</v>
      </c>
      <c r="B22" s="9" t="s">
        <v>238</v>
      </c>
      <c r="C22" s="9"/>
      <c r="D22" s="34"/>
      <c r="E22" s="34"/>
      <c r="F22" s="34"/>
      <c r="G22" s="34"/>
    </row>
    <row r="23" spans="1:7" ht="15.75" customHeight="1" hidden="1">
      <c r="A23" s="1" t="s">
        <v>239</v>
      </c>
      <c r="B23" s="10" t="s">
        <v>240</v>
      </c>
      <c r="C23" s="10"/>
      <c r="D23" s="35">
        <f>D18+D21</f>
        <v>431442857</v>
      </c>
      <c r="E23" s="35">
        <f>E18+E21</f>
        <v>383173183</v>
      </c>
      <c r="F23" s="35">
        <f>F18+F21</f>
        <v>431442857</v>
      </c>
      <c r="G23" s="35">
        <f>G18+G21</f>
        <v>383173183</v>
      </c>
    </row>
    <row r="24" spans="1:7" ht="15.75" customHeight="1" hidden="1">
      <c r="A24" s="2" t="s">
        <v>241</v>
      </c>
      <c r="B24" s="9" t="s">
        <v>242</v>
      </c>
      <c r="C24" s="9"/>
      <c r="D24" s="34">
        <v>93860714</v>
      </c>
      <c r="E24" s="34">
        <v>92690836</v>
      </c>
      <c r="F24" s="34">
        <f>D24</f>
        <v>93860714</v>
      </c>
      <c r="G24" s="34">
        <f>E24</f>
        <v>92690836</v>
      </c>
    </row>
    <row r="25" spans="1:7" ht="15.75" customHeight="1" hidden="1">
      <c r="A25" s="2" t="s">
        <v>243</v>
      </c>
      <c r="B25" s="9" t="s">
        <v>244</v>
      </c>
      <c r="C25" s="9"/>
      <c r="D25" s="34"/>
      <c r="E25" s="34"/>
      <c r="F25" s="34"/>
      <c r="G25" s="34"/>
    </row>
    <row r="26" spans="1:7" ht="15.75" customHeight="1" hidden="1">
      <c r="A26" s="1" t="s">
        <v>245</v>
      </c>
      <c r="B26" s="10" t="s">
        <v>246</v>
      </c>
      <c r="C26" s="10"/>
      <c r="D26" s="35">
        <f>D23-D24-D25</f>
        <v>337582143</v>
      </c>
      <c r="E26" s="35">
        <f>E23-E24-E25</f>
        <v>290482347</v>
      </c>
      <c r="F26" s="35">
        <f>F23-F24-F25</f>
        <v>337582143</v>
      </c>
      <c r="G26" s="35">
        <f>G23-G24-G25</f>
        <v>290482347</v>
      </c>
    </row>
    <row r="27" spans="1:7" ht="15.75" customHeight="1" hidden="1">
      <c r="A27" s="2" t="s">
        <v>247</v>
      </c>
      <c r="B27" s="9" t="s">
        <v>248</v>
      </c>
      <c r="C27" s="9"/>
      <c r="D27" s="34"/>
      <c r="E27" s="34"/>
      <c r="F27" s="34"/>
      <c r="G27" s="34"/>
    </row>
    <row r="28" spans="1:7" ht="15.75" customHeight="1" hidden="1">
      <c r="A28" s="2" t="s">
        <v>249</v>
      </c>
      <c r="B28" s="9" t="s">
        <v>250</v>
      </c>
      <c r="C28" s="9"/>
      <c r="D28" s="34"/>
      <c r="E28" s="34"/>
      <c r="F28" s="34"/>
      <c r="G28" s="34"/>
    </row>
    <row r="29" spans="1:7" ht="15.75" customHeight="1" hidden="1">
      <c r="A29" s="2" t="s">
        <v>251</v>
      </c>
      <c r="B29" s="9" t="s">
        <v>252</v>
      </c>
      <c r="C29" s="9"/>
      <c r="D29" s="34">
        <f>D26/1231060</f>
        <v>274.2207065455786</v>
      </c>
      <c r="E29" s="34">
        <f>E26/1231060</f>
        <v>235.96116111318702</v>
      </c>
      <c r="F29" s="34">
        <f>F26/1231060</f>
        <v>274.2207065455786</v>
      </c>
      <c r="G29" s="34">
        <f>G26/1231060</f>
        <v>235.96116111318702</v>
      </c>
    </row>
    <row r="30" ht="8.25" customHeight="1" hidden="1"/>
    <row r="31" spans="2:7" s="14" customFormat="1" ht="12.75" hidden="1">
      <c r="B31" s="15"/>
      <c r="C31" s="15"/>
      <c r="D31" s="29"/>
      <c r="E31" s="69" t="s">
        <v>316</v>
      </c>
      <c r="F31" s="69"/>
      <c r="G31" s="69"/>
    </row>
    <row r="32" spans="1:7" s="14" customFormat="1" ht="12.75" hidden="1">
      <c r="A32" s="14" t="s">
        <v>298</v>
      </c>
      <c r="B32" s="16" t="s">
        <v>299</v>
      </c>
      <c r="C32" s="15"/>
      <c r="D32" s="29"/>
      <c r="E32" s="29"/>
      <c r="F32" s="36" t="s">
        <v>297</v>
      </c>
      <c r="G32" s="29"/>
    </row>
    <row r="33" ht="12" hidden="1"/>
    <row r="34" ht="12" hidden="1"/>
    <row r="35" ht="12" hidden="1"/>
    <row r="36" ht="12" hidden="1">
      <c r="A36" s="11"/>
    </row>
    <row r="37" ht="12" hidden="1"/>
    <row r="38" spans="1:7" s="14" customFormat="1" ht="12.75" hidden="1">
      <c r="A38" s="14" t="s">
        <v>300</v>
      </c>
      <c r="B38" s="16" t="s">
        <v>301</v>
      </c>
      <c r="C38" s="15"/>
      <c r="D38" s="29"/>
      <c r="E38" s="29"/>
      <c r="F38" s="29" t="s">
        <v>302</v>
      </c>
      <c r="G38" s="29"/>
    </row>
    <row r="39" spans="2:7" s="14" customFormat="1" ht="12.75" hidden="1">
      <c r="B39" s="16"/>
      <c r="C39" s="15"/>
      <c r="D39" s="29"/>
      <c r="E39" s="29"/>
      <c r="F39" s="29"/>
      <c r="G39" s="29"/>
    </row>
    <row r="40" spans="1:7" ht="12.75" hidden="1">
      <c r="A40" s="70" t="s">
        <v>295</v>
      </c>
      <c r="B40" s="70"/>
      <c r="C40" s="7"/>
      <c r="D40" s="27"/>
      <c r="E40" s="27"/>
      <c r="F40" s="68" t="s">
        <v>0</v>
      </c>
      <c r="G40" s="68"/>
    </row>
    <row r="41" spans="1:7" ht="12.75" hidden="1">
      <c r="A41" s="60" t="str">
        <f>A2</f>
        <v>Địa chỉ: Lô E16 số 30-31-32, đường 3/2, P. Vĩnh Lạc, Tp. Rạch Giá, tỉnh Kiên Giang</v>
      </c>
      <c r="B41" s="60"/>
      <c r="C41" s="7"/>
      <c r="D41" s="27"/>
      <c r="E41" s="27"/>
      <c r="F41" s="68" t="s">
        <v>317</v>
      </c>
      <c r="G41" s="68"/>
    </row>
    <row r="42" spans="1:7" ht="12.75" hidden="1">
      <c r="A42" s="71" t="s">
        <v>296</v>
      </c>
      <c r="B42" s="72"/>
      <c r="C42" s="7"/>
      <c r="D42" s="27"/>
      <c r="E42" s="27"/>
      <c r="F42" s="27"/>
      <c r="G42" s="27"/>
    </row>
    <row r="43" spans="1:7" ht="12.75" hidden="1">
      <c r="A43" s="12"/>
      <c r="B43" s="13"/>
      <c r="C43" s="7"/>
      <c r="D43" s="27"/>
      <c r="E43" s="27"/>
      <c r="F43" s="27"/>
      <c r="G43" s="27" t="s">
        <v>293</v>
      </c>
    </row>
    <row r="44" spans="1:7" ht="22.5" customHeight="1" hidden="1">
      <c r="A44" s="65" t="s">
        <v>318</v>
      </c>
      <c r="B44" s="65"/>
      <c r="C44" s="65"/>
      <c r="D44" s="65"/>
      <c r="E44" s="65"/>
      <c r="F44" s="65"/>
      <c r="G44" s="65"/>
    </row>
    <row r="45" spans="1:7" ht="6" customHeight="1" hidden="1">
      <c r="A45" s="3"/>
      <c r="B45" s="7"/>
      <c r="C45" s="7"/>
      <c r="D45" s="27"/>
      <c r="E45" s="27"/>
      <c r="F45" s="27"/>
      <c r="G45" s="27"/>
    </row>
    <row r="46" spans="1:7" ht="38.25" customHeight="1" hidden="1">
      <c r="A46" s="6" t="s">
        <v>1</v>
      </c>
      <c r="B46" s="4" t="s">
        <v>2</v>
      </c>
      <c r="C46" s="4" t="s">
        <v>3</v>
      </c>
      <c r="D46" s="32" t="s">
        <v>207</v>
      </c>
      <c r="E46" s="32" t="s">
        <v>208</v>
      </c>
      <c r="F46" s="32" t="s">
        <v>209</v>
      </c>
      <c r="G46" s="32" t="s">
        <v>210</v>
      </c>
    </row>
    <row r="47" spans="1:7" ht="15.75" customHeight="1" hidden="1">
      <c r="A47" s="5" t="s">
        <v>211</v>
      </c>
      <c r="B47" s="8" t="s">
        <v>196</v>
      </c>
      <c r="C47" s="8"/>
      <c r="D47" s="33">
        <v>23847178892</v>
      </c>
      <c r="E47" s="33">
        <v>23092271121</v>
      </c>
      <c r="F47" s="33">
        <f>F8+D47</f>
        <v>35515904203</v>
      </c>
      <c r="G47" s="33">
        <f>G8+E47</f>
        <v>33969300264</v>
      </c>
    </row>
    <row r="48" spans="1:7" ht="15.75" customHeight="1" hidden="1">
      <c r="A48" s="2" t="s">
        <v>212</v>
      </c>
      <c r="B48" s="9" t="s">
        <v>198</v>
      </c>
      <c r="C48" s="9"/>
      <c r="D48" s="34">
        <v>161221286</v>
      </c>
      <c r="E48" s="34">
        <v>153046558</v>
      </c>
      <c r="F48" s="33">
        <f>F9+D48</f>
        <v>317228828</v>
      </c>
      <c r="G48" s="33">
        <f>G9+E48</f>
        <v>181529596</v>
      </c>
    </row>
    <row r="49" spans="1:7" ht="15.75" customHeight="1" hidden="1">
      <c r="A49" s="1" t="s">
        <v>213</v>
      </c>
      <c r="B49" s="10" t="s">
        <v>214</v>
      </c>
      <c r="C49" s="10"/>
      <c r="D49" s="35">
        <f>D47-D48</f>
        <v>23685957606</v>
      </c>
      <c r="E49" s="35">
        <f>E47-E48</f>
        <v>22939224563</v>
      </c>
      <c r="F49" s="35">
        <f>F47-F48</f>
        <v>35198675375</v>
      </c>
      <c r="G49" s="35">
        <f>G47-G48</f>
        <v>33787770668</v>
      </c>
    </row>
    <row r="50" spans="1:7" ht="15.75" customHeight="1" hidden="1">
      <c r="A50" s="2" t="s">
        <v>215</v>
      </c>
      <c r="B50" s="9" t="s">
        <v>216</v>
      </c>
      <c r="C50" s="9"/>
      <c r="D50" s="34">
        <v>19126159310</v>
      </c>
      <c r="E50" s="34">
        <v>17927314749</v>
      </c>
      <c r="F50" s="33">
        <f>F11+D50</f>
        <v>27544826853</v>
      </c>
      <c r="G50" s="33">
        <f>G11+E50</f>
        <v>26072064370</v>
      </c>
    </row>
    <row r="51" spans="1:7" ht="15.75" customHeight="1" hidden="1">
      <c r="A51" s="1" t="s">
        <v>217</v>
      </c>
      <c r="B51" s="10" t="s">
        <v>218</v>
      </c>
      <c r="C51" s="10"/>
      <c r="D51" s="35">
        <f>D49-D50</f>
        <v>4559798296</v>
      </c>
      <c r="E51" s="35">
        <f>E49-E50</f>
        <v>5011909814</v>
      </c>
      <c r="F51" s="35">
        <f>F49-F50</f>
        <v>7653848522</v>
      </c>
      <c r="G51" s="35">
        <f>G49-G50</f>
        <v>7715706298</v>
      </c>
    </row>
    <row r="52" spans="1:7" ht="15.75" customHeight="1" hidden="1">
      <c r="A52" s="2" t="s">
        <v>219</v>
      </c>
      <c r="B52" s="9" t="s">
        <v>220</v>
      </c>
      <c r="C52" s="9"/>
      <c r="D52" s="34">
        <v>2982158</v>
      </c>
      <c r="E52" s="34">
        <v>1715186</v>
      </c>
      <c r="F52" s="33">
        <f aca="true" t="shared" si="1" ref="F52:G56">F13+D52</f>
        <v>65643627</v>
      </c>
      <c r="G52" s="33">
        <f t="shared" si="1"/>
        <v>38668474</v>
      </c>
    </row>
    <row r="53" spans="1:7" ht="15.75" customHeight="1" hidden="1">
      <c r="A53" s="2" t="s">
        <v>221</v>
      </c>
      <c r="B53" s="9" t="s">
        <v>222</v>
      </c>
      <c r="C53" s="9"/>
      <c r="D53" s="34">
        <v>301661011</v>
      </c>
      <c r="E53" s="34">
        <v>552179579</v>
      </c>
      <c r="F53" s="33">
        <f t="shared" si="1"/>
        <v>410110042</v>
      </c>
      <c r="G53" s="33">
        <f t="shared" si="1"/>
        <v>754034206</v>
      </c>
    </row>
    <row r="54" spans="1:7" ht="15.75" customHeight="1" hidden="1">
      <c r="A54" s="2" t="s">
        <v>223</v>
      </c>
      <c r="B54" s="9" t="s">
        <v>224</v>
      </c>
      <c r="C54" s="9"/>
      <c r="D54" s="41">
        <v>301661011</v>
      </c>
      <c r="E54" s="41">
        <v>552179579</v>
      </c>
      <c r="F54" s="42">
        <f t="shared" si="1"/>
        <v>410110042</v>
      </c>
      <c r="G54" s="42">
        <f t="shared" si="1"/>
        <v>754034206</v>
      </c>
    </row>
    <row r="55" spans="1:7" ht="15.75" customHeight="1" hidden="1">
      <c r="A55" s="2" t="s">
        <v>225</v>
      </c>
      <c r="B55" s="9" t="s">
        <v>226</v>
      </c>
      <c r="C55" s="9"/>
      <c r="D55" s="34">
        <v>3163789283</v>
      </c>
      <c r="E55" s="34">
        <v>3152384688</v>
      </c>
      <c r="F55" s="33">
        <f t="shared" si="1"/>
        <v>4997569500</v>
      </c>
      <c r="G55" s="33">
        <f t="shared" si="1"/>
        <v>4688299711</v>
      </c>
    </row>
    <row r="56" spans="1:7" ht="15.75" customHeight="1" hidden="1">
      <c r="A56" s="2" t="s">
        <v>227</v>
      </c>
      <c r="B56" s="9" t="s">
        <v>228</v>
      </c>
      <c r="C56" s="9"/>
      <c r="D56" s="34">
        <v>551634935</v>
      </c>
      <c r="E56" s="34">
        <v>605917063</v>
      </c>
      <c r="F56" s="33">
        <f t="shared" si="1"/>
        <v>1405281150</v>
      </c>
      <c r="G56" s="33">
        <f t="shared" si="1"/>
        <v>1285432974</v>
      </c>
    </row>
    <row r="57" spans="1:7" ht="15.75" customHeight="1" hidden="1">
      <c r="A57" s="1" t="s">
        <v>229</v>
      </c>
      <c r="B57" s="10" t="s">
        <v>230</v>
      </c>
      <c r="C57" s="10"/>
      <c r="D57" s="35">
        <f>D51+D52-D53-D55-D56</f>
        <v>545695225</v>
      </c>
      <c r="E57" s="35">
        <f>E51+E52-E53-E55-E56</f>
        <v>703143670</v>
      </c>
      <c r="F57" s="35">
        <f>F51+F52-F53-F55-F56</f>
        <v>906531457</v>
      </c>
      <c r="G57" s="35">
        <f>G51+G52-G53-G55-G56</f>
        <v>1026607881</v>
      </c>
    </row>
    <row r="58" spans="1:7" ht="15.75" customHeight="1" hidden="1">
      <c r="A58" s="2" t="s">
        <v>231</v>
      </c>
      <c r="B58" s="9" t="s">
        <v>232</v>
      </c>
      <c r="C58" s="9"/>
      <c r="D58" s="34">
        <v>28173852</v>
      </c>
      <c r="E58" s="34">
        <v>258389918</v>
      </c>
      <c r="F58" s="33">
        <f>F19+D58</f>
        <v>98780477</v>
      </c>
      <c r="G58" s="33">
        <f>G19+E58</f>
        <v>318098890</v>
      </c>
    </row>
    <row r="59" spans="1:7" ht="15.75" customHeight="1" hidden="1">
      <c r="A59" s="2" t="s">
        <v>233</v>
      </c>
      <c r="B59" s="9" t="s">
        <v>234</v>
      </c>
      <c r="C59" s="9"/>
      <c r="D59" s="34">
        <v>430716</v>
      </c>
      <c r="E59" s="34"/>
      <c r="F59" s="33">
        <f>F20+D59</f>
        <v>430716</v>
      </c>
      <c r="G59" s="33">
        <f>G20+E59</f>
        <v>0</v>
      </c>
    </row>
    <row r="60" spans="1:7" ht="15.75" customHeight="1" hidden="1">
      <c r="A60" s="1" t="s">
        <v>235</v>
      </c>
      <c r="B60" s="10" t="s">
        <v>236</v>
      </c>
      <c r="C60" s="10"/>
      <c r="D60" s="35">
        <f>D58-D59</f>
        <v>27743136</v>
      </c>
      <c r="E60" s="35">
        <f>E58-E59</f>
        <v>258389918</v>
      </c>
      <c r="F60" s="35">
        <f>F58-F59</f>
        <v>98349761</v>
      </c>
      <c r="G60" s="35">
        <f>G58-G59</f>
        <v>318098890</v>
      </c>
    </row>
    <row r="61" spans="1:7" ht="15.75" customHeight="1" hidden="1">
      <c r="A61" s="2" t="s">
        <v>237</v>
      </c>
      <c r="B61" s="9" t="s">
        <v>238</v>
      </c>
      <c r="C61" s="9"/>
      <c r="D61" s="34"/>
      <c r="E61" s="34"/>
      <c r="F61" s="34"/>
      <c r="G61" s="34"/>
    </row>
    <row r="62" spans="1:7" ht="15.75" customHeight="1" hidden="1">
      <c r="A62" s="1" t="s">
        <v>239</v>
      </c>
      <c r="B62" s="10" t="s">
        <v>240</v>
      </c>
      <c r="C62" s="10"/>
      <c r="D62" s="35">
        <f>D57+D60</f>
        <v>573438361</v>
      </c>
      <c r="E62" s="35">
        <f>E57+E60</f>
        <v>961533588</v>
      </c>
      <c r="F62" s="35">
        <f>F57+F60</f>
        <v>1004881218</v>
      </c>
      <c r="G62" s="35">
        <f>G57+G60</f>
        <v>1344706771</v>
      </c>
    </row>
    <row r="63" spans="1:7" ht="15.75" customHeight="1" hidden="1">
      <c r="A63" s="2" t="s">
        <v>241</v>
      </c>
      <c r="B63" s="9" t="s">
        <v>242</v>
      </c>
      <c r="C63" s="9"/>
      <c r="D63" s="34">
        <v>53550453</v>
      </c>
      <c r="E63" s="34">
        <v>240383397</v>
      </c>
      <c r="F63" s="33">
        <f>F24+D63</f>
        <v>147411167</v>
      </c>
      <c r="G63" s="33">
        <f>G24+E63</f>
        <v>333074233</v>
      </c>
    </row>
    <row r="64" spans="1:7" ht="15.75" customHeight="1" hidden="1">
      <c r="A64" s="2" t="s">
        <v>243</v>
      </c>
      <c r="B64" s="9" t="s">
        <v>244</v>
      </c>
      <c r="C64" s="9"/>
      <c r="D64" s="34"/>
      <c r="E64" s="34"/>
      <c r="F64" s="34"/>
      <c r="G64" s="34"/>
    </row>
    <row r="65" spans="1:7" ht="15.75" customHeight="1" hidden="1">
      <c r="A65" s="1" t="s">
        <v>245</v>
      </c>
      <c r="B65" s="10" t="s">
        <v>246</v>
      </c>
      <c r="C65" s="10"/>
      <c r="D65" s="35">
        <f>D62-D63-D64</f>
        <v>519887908</v>
      </c>
      <c r="E65" s="35">
        <f>E62-E63-E64</f>
        <v>721150191</v>
      </c>
      <c r="F65" s="35">
        <f>F62-F63-F64</f>
        <v>857470051</v>
      </c>
      <c r="G65" s="35">
        <f>G62-G63-G64</f>
        <v>1011632538</v>
      </c>
    </row>
    <row r="66" spans="1:7" ht="15.75" customHeight="1" hidden="1">
      <c r="A66" s="2" t="s">
        <v>247</v>
      </c>
      <c r="B66" s="9" t="s">
        <v>248</v>
      </c>
      <c r="C66" s="9"/>
      <c r="D66" s="34"/>
      <c r="E66" s="34"/>
      <c r="F66" s="34"/>
      <c r="G66" s="34"/>
    </row>
    <row r="67" spans="1:7" ht="15.75" customHeight="1" hidden="1">
      <c r="A67" s="2" t="s">
        <v>249</v>
      </c>
      <c r="B67" s="9" t="s">
        <v>250</v>
      </c>
      <c r="C67" s="9"/>
      <c r="D67" s="34"/>
      <c r="E67" s="34"/>
      <c r="F67" s="34"/>
      <c r="G67" s="34"/>
    </row>
    <row r="68" spans="1:7" ht="15.75" customHeight="1" hidden="1">
      <c r="A68" s="2" t="s">
        <v>251</v>
      </c>
      <c r="B68" s="9" t="s">
        <v>252</v>
      </c>
      <c r="C68" s="9"/>
      <c r="D68" s="34">
        <f>D65/1231060</f>
        <v>422.30915471219924</v>
      </c>
      <c r="E68" s="34">
        <f>E65/1231060</f>
        <v>585.7961358504053</v>
      </c>
      <c r="F68" s="34">
        <f>F65/1231060</f>
        <v>696.5298612577778</v>
      </c>
      <c r="G68" s="34">
        <f>G65/1231060</f>
        <v>821.7572969635924</v>
      </c>
    </row>
    <row r="69" ht="12" hidden="1"/>
    <row r="70" spans="1:7" ht="12.75" hidden="1">
      <c r="A70" s="14"/>
      <c r="B70" s="15"/>
      <c r="C70" s="15"/>
      <c r="D70" s="29"/>
      <c r="E70" s="69" t="s">
        <v>319</v>
      </c>
      <c r="F70" s="69"/>
      <c r="G70" s="69"/>
    </row>
    <row r="71" spans="1:7" ht="12.75" hidden="1">
      <c r="A71" s="14" t="s">
        <v>298</v>
      </c>
      <c r="B71" s="16" t="s">
        <v>299</v>
      </c>
      <c r="C71" s="15"/>
      <c r="D71" s="29"/>
      <c r="E71" s="29"/>
      <c r="F71" s="36" t="s">
        <v>297</v>
      </c>
      <c r="G71" s="29"/>
    </row>
    <row r="72" ht="12" hidden="1"/>
    <row r="73" ht="12" hidden="1"/>
    <row r="74" ht="12" hidden="1"/>
    <row r="75" ht="12" hidden="1">
      <c r="A75" s="11"/>
    </row>
    <row r="76" ht="12" hidden="1"/>
    <row r="77" spans="1:7" ht="12.75" hidden="1">
      <c r="A77" s="14" t="s">
        <v>300</v>
      </c>
      <c r="B77" s="16" t="s">
        <v>301</v>
      </c>
      <c r="C77" s="15"/>
      <c r="D77" s="29"/>
      <c r="E77" s="29"/>
      <c r="F77" s="29" t="s">
        <v>302</v>
      </c>
      <c r="G77" s="29"/>
    </row>
    <row r="78" spans="1:7" ht="12.75">
      <c r="A78" s="70" t="s">
        <v>295</v>
      </c>
      <c r="B78" s="70"/>
      <c r="C78" s="7"/>
      <c r="D78" s="27"/>
      <c r="E78" s="27"/>
      <c r="F78" s="68" t="s">
        <v>0</v>
      </c>
      <c r="G78" s="68"/>
    </row>
    <row r="79" spans="1:7" ht="12.75">
      <c r="A79" s="60" t="str">
        <f>A2</f>
        <v>Địa chỉ: Lô E16 số 30-31-32, đường 3/2, P. Vĩnh Lạc, Tp. Rạch Giá, tỉnh Kiên Giang</v>
      </c>
      <c r="B79" s="60"/>
      <c r="C79" s="7"/>
      <c r="D79" s="27"/>
      <c r="E79" s="27"/>
      <c r="F79" s="68" t="s">
        <v>320</v>
      </c>
      <c r="G79" s="68"/>
    </row>
    <row r="80" spans="1:7" ht="12.75">
      <c r="A80" s="71" t="s">
        <v>296</v>
      </c>
      <c r="B80" s="72"/>
      <c r="C80" s="7"/>
      <c r="D80" s="27"/>
      <c r="E80" s="27"/>
      <c r="F80" s="27"/>
      <c r="G80" s="27"/>
    </row>
    <row r="81" spans="1:7" ht="12.75">
      <c r="A81" s="12"/>
      <c r="B81" s="13"/>
      <c r="C81" s="7"/>
      <c r="D81" s="27"/>
      <c r="E81" s="27"/>
      <c r="F81" s="27"/>
      <c r="G81" s="27" t="s">
        <v>293</v>
      </c>
    </row>
    <row r="82" spans="1:7" ht="23.25" customHeight="1">
      <c r="A82" s="65" t="s">
        <v>321</v>
      </c>
      <c r="B82" s="65"/>
      <c r="C82" s="65"/>
      <c r="D82" s="65"/>
      <c r="E82" s="65"/>
      <c r="F82" s="65"/>
      <c r="G82" s="65"/>
    </row>
    <row r="83" spans="1:7" ht="7.5" customHeight="1">
      <c r="A83" s="3"/>
      <c r="B83" s="7"/>
      <c r="C83" s="7"/>
      <c r="D83" s="27"/>
      <c r="E83" s="27"/>
      <c r="F83" s="27"/>
      <c r="G83" s="27"/>
    </row>
    <row r="84" spans="1:7" ht="36">
      <c r="A84" s="6" t="s">
        <v>1</v>
      </c>
      <c r="B84" s="4" t="s">
        <v>2</v>
      </c>
      <c r="C84" s="4" t="s">
        <v>3</v>
      </c>
      <c r="D84" s="32" t="s">
        <v>207</v>
      </c>
      <c r="E84" s="32" t="s">
        <v>208</v>
      </c>
      <c r="F84" s="32" t="s">
        <v>209</v>
      </c>
      <c r="G84" s="32" t="s">
        <v>210</v>
      </c>
    </row>
    <row r="85" spans="1:7" ht="15.75" customHeight="1">
      <c r="A85" s="5" t="s">
        <v>211</v>
      </c>
      <c r="B85" s="8" t="s">
        <v>196</v>
      </c>
      <c r="C85" s="8"/>
      <c r="D85" s="33">
        <v>35357138220</v>
      </c>
      <c r="E85" s="33">
        <v>35469294884</v>
      </c>
      <c r="F85" s="33">
        <f>F47+D85</f>
        <v>70873042423</v>
      </c>
      <c r="G85" s="33">
        <f>G47+E85</f>
        <v>69438595148</v>
      </c>
    </row>
    <row r="86" spans="1:7" ht="15.75" customHeight="1">
      <c r="A86" s="2" t="s">
        <v>212</v>
      </c>
      <c r="B86" s="9" t="s">
        <v>198</v>
      </c>
      <c r="C86" s="9"/>
      <c r="D86" s="34">
        <v>470397871</v>
      </c>
      <c r="E86" s="34">
        <v>634507514</v>
      </c>
      <c r="F86" s="33">
        <f>F48+D86</f>
        <v>787626699</v>
      </c>
      <c r="G86" s="33">
        <f>G48+E86</f>
        <v>816037110</v>
      </c>
    </row>
    <row r="87" spans="1:7" ht="15.75" customHeight="1">
      <c r="A87" s="1" t="s">
        <v>213</v>
      </c>
      <c r="B87" s="10" t="s">
        <v>214</v>
      </c>
      <c r="C87" s="10"/>
      <c r="D87" s="35">
        <f>D85-D86</f>
        <v>34886740349</v>
      </c>
      <c r="E87" s="35">
        <f>E85-E86</f>
        <v>34834787370</v>
      </c>
      <c r="F87" s="35">
        <f>F85-F86</f>
        <v>70085415724</v>
      </c>
      <c r="G87" s="35">
        <f>G85-G86</f>
        <v>68622558038</v>
      </c>
    </row>
    <row r="88" spans="1:7" ht="15.75" customHeight="1">
      <c r="A88" s="2" t="s">
        <v>215</v>
      </c>
      <c r="B88" s="9" t="s">
        <v>216</v>
      </c>
      <c r="C88" s="9"/>
      <c r="D88" s="34">
        <v>26440591796</v>
      </c>
      <c r="E88" s="34">
        <v>26229716515</v>
      </c>
      <c r="F88" s="33">
        <f>F50+D88</f>
        <v>53985418649</v>
      </c>
      <c r="G88" s="33">
        <f>G50+E88</f>
        <v>52301780885</v>
      </c>
    </row>
    <row r="89" spans="1:7" ht="15.75" customHeight="1">
      <c r="A89" s="1" t="s">
        <v>217</v>
      </c>
      <c r="B89" s="10" t="s">
        <v>218</v>
      </c>
      <c r="C89" s="10"/>
      <c r="D89" s="35">
        <f>D87-D88</f>
        <v>8446148553</v>
      </c>
      <c r="E89" s="35">
        <f>E87-E88</f>
        <v>8605070855</v>
      </c>
      <c r="F89" s="35">
        <f>F87-F88</f>
        <v>16099997075</v>
      </c>
      <c r="G89" s="35">
        <f>G87-G88</f>
        <v>16320777153</v>
      </c>
    </row>
    <row r="90" spans="1:7" ht="15.75" customHeight="1">
      <c r="A90" s="2" t="s">
        <v>219</v>
      </c>
      <c r="B90" s="9" t="s">
        <v>220</v>
      </c>
      <c r="C90" s="9"/>
      <c r="D90" s="34">
        <v>2537506</v>
      </c>
      <c r="E90" s="34">
        <v>6539632</v>
      </c>
      <c r="F90" s="33">
        <f aca="true" t="shared" si="2" ref="F90:G94">F52+D90</f>
        <v>68181133</v>
      </c>
      <c r="G90" s="33">
        <f t="shared" si="2"/>
        <v>45208106</v>
      </c>
    </row>
    <row r="91" spans="1:7" ht="15.75" customHeight="1">
      <c r="A91" s="2" t="s">
        <v>221</v>
      </c>
      <c r="B91" s="9" t="s">
        <v>222</v>
      </c>
      <c r="C91" s="9"/>
      <c r="D91" s="34">
        <v>135661273</v>
      </c>
      <c r="E91" s="34">
        <v>240040368</v>
      </c>
      <c r="F91" s="33">
        <f t="shared" si="2"/>
        <v>545771315</v>
      </c>
      <c r="G91" s="33">
        <f t="shared" si="2"/>
        <v>994074574</v>
      </c>
    </row>
    <row r="92" spans="1:7" ht="15.75" customHeight="1">
      <c r="A92" s="2" t="s">
        <v>223</v>
      </c>
      <c r="B92" s="9" t="s">
        <v>224</v>
      </c>
      <c r="C92" s="9"/>
      <c r="D92" s="41">
        <v>135661273</v>
      </c>
      <c r="E92" s="41">
        <v>240040368</v>
      </c>
      <c r="F92" s="42">
        <f t="shared" si="2"/>
        <v>545771315</v>
      </c>
      <c r="G92" s="42">
        <f t="shared" si="2"/>
        <v>994074574</v>
      </c>
    </row>
    <row r="93" spans="1:7" ht="15.75" customHeight="1">
      <c r="A93" s="2" t="s">
        <v>225</v>
      </c>
      <c r="B93" s="9" t="s">
        <v>226</v>
      </c>
      <c r="C93" s="9"/>
      <c r="D93" s="34">
        <v>4529815694</v>
      </c>
      <c r="E93" s="34">
        <v>4981386581</v>
      </c>
      <c r="F93" s="33">
        <f t="shared" si="2"/>
        <v>9527385194</v>
      </c>
      <c r="G93" s="33">
        <f t="shared" si="2"/>
        <v>9669686292</v>
      </c>
    </row>
    <row r="94" spans="1:7" ht="15.75" customHeight="1">
      <c r="A94" s="2" t="s">
        <v>227</v>
      </c>
      <c r="B94" s="9" t="s">
        <v>228</v>
      </c>
      <c r="C94" s="9"/>
      <c r="D94" s="34">
        <v>2035644346</v>
      </c>
      <c r="E94" s="34">
        <v>1340284934</v>
      </c>
      <c r="F94" s="33">
        <f t="shared" si="2"/>
        <v>3440925496</v>
      </c>
      <c r="G94" s="33">
        <f t="shared" si="2"/>
        <v>2625717908</v>
      </c>
    </row>
    <row r="95" spans="1:7" ht="15.75" customHeight="1">
      <c r="A95" s="1" t="s">
        <v>229</v>
      </c>
      <c r="B95" s="10" t="s">
        <v>230</v>
      </c>
      <c r="C95" s="10"/>
      <c r="D95" s="35">
        <f>D89+D90-D91-D93-D94</f>
        <v>1747564746</v>
      </c>
      <c r="E95" s="35">
        <f>E89+E90-E91-E93-E94</f>
        <v>2049898604</v>
      </c>
      <c r="F95" s="35">
        <f>F89+F90-F91-F93-F94</f>
        <v>2654096203</v>
      </c>
      <c r="G95" s="35">
        <f>G89+G90-G91-G93-G94</f>
        <v>3076506485</v>
      </c>
    </row>
    <row r="96" spans="1:7" ht="15.75" customHeight="1">
      <c r="A96" s="2" t="s">
        <v>231</v>
      </c>
      <c r="B96" s="9" t="s">
        <v>232</v>
      </c>
      <c r="C96" s="9"/>
      <c r="D96" s="34">
        <v>40977190</v>
      </c>
      <c r="E96" s="34">
        <v>26014561</v>
      </c>
      <c r="F96" s="33">
        <f>F58+D96</f>
        <v>139757667</v>
      </c>
      <c r="G96" s="33">
        <f>G58+E96</f>
        <v>344113451</v>
      </c>
    </row>
    <row r="97" spans="1:7" ht="15.75" customHeight="1">
      <c r="A97" s="2" t="s">
        <v>233</v>
      </c>
      <c r="B97" s="9" t="s">
        <v>234</v>
      </c>
      <c r="C97" s="9"/>
      <c r="D97" s="34"/>
      <c r="E97" s="34"/>
      <c r="F97" s="33">
        <f>F59+D97</f>
        <v>430716</v>
      </c>
      <c r="G97" s="33">
        <f>G59+E97</f>
        <v>0</v>
      </c>
    </row>
    <row r="98" spans="1:7" ht="15.75" customHeight="1">
      <c r="A98" s="1" t="s">
        <v>235</v>
      </c>
      <c r="B98" s="10" t="s">
        <v>236</v>
      </c>
      <c r="C98" s="10"/>
      <c r="D98" s="35">
        <f>D96-D97</f>
        <v>40977190</v>
      </c>
      <c r="E98" s="35">
        <f>E96-E97</f>
        <v>26014561</v>
      </c>
      <c r="F98" s="35">
        <f>F96-F97</f>
        <v>139326951</v>
      </c>
      <c r="G98" s="35">
        <f>G96-G97</f>
        <v>344113451</v>
      </c>
    </row>
    <row r="99" spans="1:7" ht="15.75" customHeight="1">
      <c r="A99" s="2" t="s">
        <v>237</v>
      </c>
      <c r="B99" s="9" t="s">
        <v>238</v>
      </c>
      <c r="C99" s="9"/>
      <c r="D99" s="34"/>
      <c r="E99" s="34"/>
      <c r="F99" s="34"/>
      <c r="G99" s="34"/>
    </row>
    <row r="100" spans="1:7" ht="15.75" customHeight="1">
      <c r="A100" s="1" t="s">
        <v>239</v>
      </c>
      <c r="B100" s="10" t="s">
        <v>240</v>
      </c>
      <c r="C100" s="10"/>
      <c r="D100" s="35">
        <f>D95+D98</f>
        <v>1788541936</v>
      </c>
      <c r="E100" s="35">
        <f>E95+E98</f>
        <v>2075913165</v>
      </c>
      <c r="F100" s="35">
        <f>F95+F98</f>
        <v>2793423154</v>
      </c>
      <c r="G100" s="35">
        <f>G95+G98</f>
        <v>3420619936</v>
      </c>
    </row>
    <row r="101" spans="1:7" ht="15.75" customHeight="1">
      <c r="A101" s="2" t="s">
        <v>241</v>
      </c>
      <c r="B101" s="9" t="s">
        <v>242</v>
      </c>
      <c r="C101" s="9"/>
      <c r="D101" s="34">
        <v>313248263</v>
      </c>
      <c r="E101" s="34">
        <v>518978291</v>
      </c>
      <c r="F101" s="33">
        <f>F63+D101</f>
        <v>460659430</v>
      </c>
      <c r="G101" s="33">
        <f>G63+E101</f>
        <v>852052524</v>
      </c>
    </row>
    <row r="102" spans="1:7" ht="15.75" customHeight="1">
      <c r="A102" s="2" t="s">
        <v>243</v>
      </c>
      <c r="B102" s="9" t="s">
        <v>244</v>
      </c>
      <c r="C102" s="9"/>
      <c r="D102" s="34"/>
      <c r="E102" s="34"/>
      <c r="F102" s="34"/>
      <c r="G102" s="34"/>
    </row>
    <row r="103" spans="1:7" ht="15.75" customHeight="1">
      <c r="A103" s="1" t="s">
        <v>245</v>
      </c>
      <c r="B103" s="10" t="s">
        <v>246</v>
      </c>
      <c r="C103" s="10"/>
      <c r="D103" s="35">
        <f>D100-D101-D102</f>
        <v>1475293673</v>
      </c>
      <c r="E103" s="35">
        <f>E100-E101-E102</f>
        <v>1556934874</v>
      </c>
      <c r="F103" s="35">
        <f>F100-F101-F102</f>
        <v>2332763724</v>
      </c>
      <c r="G103" s="35">
        <f>G100-G101-G102</f>
        <v>2568567412</v>
      </c>
    </row>
    <row r="104" spans="1:7" ht="15.75" customHeight="1">
      <c r="A104" s="2" t="s">
        <v>247</v>
      </c>
      <c r="B104" s="9" t="s">
        <v>248</v>
      </c>
      <c r="C104" s="9"/>
      <c r="D104" s="34"/>
      <c r="E104" s="34"/>
      <c r="F104" s="34"/>
      <c r="G104" s="34"/>
    </row>
    <row r="105" spans="1:7" ht="15.75" customHeight="1">
      <c r="A105" s="2" t="s">
        <v>249</v>
      </c>
      <c r="B105" s="9" t="s">
        <v>250</v>
      </c>
      <c r="C105" s="9"/>
      <c r="D105" s="34"/>
      <c r="E105" s="34"/>
      <c r="F105" s="34"/>
      <c r="G105" s="34"/>
    </row>
    <row r="106" spans="1:7" ht="15.75" customHeight="1">
      <c r="A106" s="2" t="s">
        <v>251</v>
      </c>
      <c r="B106" s="9" t="s">
        <v>252</v>
      </c>
      <c r="C106" s="9"/>
      <c r="D106" s="34">
        <f>D103/1231060</f>
        <v>1198.3929889688561</v>
      </c>
      <c r="E106" s="34">
        <f>E103/1231060</f>
        <v>1264.7107971991618</v>
      </c>
      <c r="F106" s="34">
        <f>F103/1231060</f>
        <v>1894.922850226634</v>
      </c>
      <c r="G106" s="34">
        <f>G103/1231060</f>
        <v>2086.468094162754</v>
      </c>
    </row>
    <row r="107" ht="7.5" customHeight="1"/>
    <row r="108" spans="1:7" ht="13.5" customHeight="1">
      <c r="A108" s="14"/>
      <c r="B108" s="15"/>
      <c r="C108" s="15"/>
      <c r="D108" s="29"/>
      <c r="E108" s="69" t="s">
        <v>328</v>
      </c>
      <c r="F108" s="69"/>
      <c r="G108" s="69"/>
    </row>
    <row r="109" spans="1:7" ht="13.5" customHeight="1">
      <c r="A109" s="14" t="s">
        <v>298</v>
      </c>
      <c r="B109" s="16" t="s">
        <v>299</v>
      </c>
      <c r="C109" s="15"/>
      <c r="D109" s="29"/>
      <c r="E109" s="29"/>
      <c r="F109" s="36" t="s">
        <v>297</v>
      </c>
      <c r="G109" s="29"/>
    </row>
    <row r="110" ht="13.5" customHeight="1"/>
    <row r="111" ht="13.5" customHeight="1"/>
    <row r="112" ht="13.5" customHeight="1"/>
    <row r="113" ht="13.5" customHeight="1">
      <c r="A113" s="11"/>
    </row>
    <row r="115" spans="1:7" ht="12.75">
      <c r="A115" s="14" t="s">
        <v>300</v>
      </c>
      <c r="B115" s="16" t="s">
        <v>301</v>
      </c>
      <c r="C115" s="15"/>
      <c r="D115" s="29"/>
      <c r="E115" s="29"/>
      <c r="F115" s="29" t="s">
        <v>302</v>
      </c>
      <c r="G115" s="29"/>
    </row>
  </sheetData>
  <sheetProtection/>
  <mergeCells count="18">
    <mergeCell ref="A80:B80"/>
    <mergeCell ref="A82:G82"/>
    <mergeCell ref="E108:G108"/>
    <mergeCell ref="A78:B78"/>
    <mergeCell ref="F78:G78"/>
    <mergeCell ref="F79:G79"/>
    <mergeCell ref="A42:B42"/>
    <mergeCell ref="A44:G44"/>
    <mergeCell ref="E70:G70"/>
    <mergeCell ref="A40:B40"/>
    <mergeCell ref="F40:G40"/>
    <mergeCell ref="F41:G41"/>
    <mergeCell ref="E31:G31"/>
    <mergeCell ref="A1:B1"/>
    <mergeCell ref="A3:B3"/>
    <mergeCell ref="A5:G5"/>
    <mergeCell ref="F1:G1"/>
    <mergeCell ref="F2:G2"/>
  </mergeCells>
  <printOptions horizontalCentered="1"/>
  <pageMargins left="0.5" right="0.4" top="0.2" bottom="0" header="0.511811023622047" footer="0.511811023622047"/>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E140"/>
  <sheetViews>
    <sheetView zoomScalePageLayoutView="0" workbookViewId="0" topLeftCell="A95">
      <selection activeCell="C108" sqref="C108"/>
    </sheetView>
  </sheetViews>
  <sheetFormatPr defaultColWidth="9.140625" defaultRowHeight="12"/>
  <cols>
    <col min="1" max="1" width="55.00390625" style="0" customWidth="1"/>
    <col min="2" max="2" width="6.28125" style="11" customWidth="1"/>
    <col min="3" max="3" width="7.00390625" style="0" customWidth="1"/>
    <col min="4" max="4" width="16.57421875" style="31" customWidth="1"/>
    <col min="5" max="5" width="16.421875" style="31" customWidth="1"/>
  </cols>
  <sheetData>
    <row r="1" spans="1:5" s="3" customFormat="1" ht="12" hidden="1">
      <c r="A1" s="67" t="s">
        <v>295</v>
      </c>
      <c r="B1" s="67"/>
      <c r="D1" s="68" t="s">
        <v>0</v>
      </c>
      <c r="E1" s="68"/>
    </row>
    <row r="2" spans="1:5" s="3" customFormat="1" ht="12" hidden="1">
      <c r="A2" s="63" t="s">
        <v>322</v>
      </c>
      <c r="B2" s="63"/>
      <c r="D2" s="68" t="s">
        <v>323</v>
      </c>
      <c r="E2" s="68"/>
    </row>
    <row r="3" spans="1:5" s="3" customFormat="1" ht="12" hidden="1">
      <c r="A3" s="63" t="s">
        <v>303</v>
      </c>
      <c r="B3" s="64"/>
      <c r="D3" s="27"/>
      <c r="E3" s="27"/>
    </row>
    <row r="4" spans="2:5" s="3" customFormat="1" ht="12" hidden="1">
      <c r="B4" s="7"/>
      <c r="D4" s="27"/>
      <c r="E4" s="27" t="s">
        <v>294</v>
      </c>
    </row>
    <row r="5" spans="1:5" s="3" customFormat="1" ht="23.25" customHeight="1" hidden="1">
      <c r="A5" s="65" t="s">
        <v>324</v>
      </c>
      <c r="B5" s="65"/>
      <c r="C5" s="65"/>
      <c r="D5" s="65"/>
      <c r="E5" s="65"/>
    </row>
    <row r="6" spans="2:5" s="3" customFormat="1" ht="12" hidden="1">
      <c r="B6" s="7"/>
      <c r="D6" s="27"/>
      <c r="E6" s="27"/>
    </row>
    <row r="7" spans="1:5" s="3" customFormat="1" ht="36" hidden="1">
      <c r="A7" s="6" t="s">
        <v>1</v>
      </c>
      <c r="B7" s="4" t="s">
        <v>2</v>
      </c>
      <c r="C7" s="4" t="s">
        <v>3</v>
      </c>
      <c r="D7" s="32" t="s">
        <v>253</v>
      </c>
      <c r="E7" s="32" t="s">
        <v>254</v>
      </c>
    </row>
    <row r="8" spans="1:5" s="22" customFormat="1" ht="18" customHeight="1" hidden="1">
      <c r="A8" s="20" t="s">
        <v>255</v>
      </c>
      <c r="B8" s="21"/>
      <c r="C8" s="20"/>
      <c r="D8" s="37"/>
      <c r="E8" s="37"/>
    </row>
    <row r="9" spans="1:5" s="22" customFormat="1" ht="18" customHeight="1" hidden="1">
      <c r="A9" s="23" t="s">
        <v>256</v>
      </c>
      <c r="B9" s="24" t="s">
        <v>196</v>
      </c>
      <c r="C9" s="23"/>
      <c r="D9" s="38">
        <v>13592210156</v>
      </c>
      <c r="E9" s="38">
        <v>12459573806</v>
      </c>
    </row>
    <row r="10" spans="1:5" s="22" customFormat="1" ht="18" customHeight="1" hidden="1">
      <c r="A10" s="23" t="s">
        <v>257</v>
      </c>
      <c r="B10" s="24" t="s">
        <v>198</v>
      </c>
      <c r="C10" s="23"/>
      <c r="D10" s="38">
        <v>-6784586644</v>
      </c>
      <c r="E10" s="38">
        <v>-8772967561</v>
      </c>
    </row>
    <row r="11" spans="1:5" s="22" customFormat="1" ht="18" customHeight="1" hidden="1">
      <c r="A11" s="23" t="s">
        <v>258</v>
      </c>
      <c r="B11" s="24" t="s">
        <v>200</v>
      </c>
      <c r="C11" s="23"/>
      <c r="D11" s="38">
        <v>-3957975616</v>
      </c>
      <c r="E11" s="38">
        <v>-3090777793</v>
      </c>
    </row>
    <row r="12" spans="1:5" s="22" customFormat="1" ht="18" customHeight="1" hidden="1">
      <c r="A12" s="23" t="s">
        <v>259</v>
      </c>
      <c r="B12" s="24" t="s">
        <v>202</v>
      </c>
      <c r="C12" s="23"/>
      <c r="D12" s="38">
        <v>-108449031</v>
      </c>
      <c r="E12" s="38">
        <v>-295831900</v>
      </c>
    </row>
    <row r="13" spans="1:5" s="22" customFormat="1" ht="18" customHeight="1" hidden="1">
      <c r="A13" s="23" t="s">
        <v>260</v>
      </c>
      <c r="B13" s="24" t="s">
        <v>204</v>
      </c>
      <c r="C13" s="23"/>
      <c r="D13" s="38">
        <v>-200000000</v>
      </c>
      <c r="E13" s="38">
        <v>-315645185</v>
      </c>
    </row>
    <row r="14" spans="1:5" s="22" customFormat="1" ht="18" customHeight="1" hidden="1">
      <c r="A14" s="23" t="s">
        <v>261</v>
      </c>
      <c r="B14" s="24" t="s">
        <v>206</v>
      </c>
      <c r="C14" s="23"/>
      <c r="D14" s="38">
        <v>117876509</v>
      </c>
      <c r="E14" s="38">
        <v>202006474</v>
      </c>
    </row>
    <row r="15" spans="1:5" s="22" customFormat="1" ht="18" customHeight="1" hidden="1">
      <c r="A15" s="23" t="s">
        <v>262</v>
      </c>
      <c r="B15" s="24" t="s">
        <v>263</v>
      </c>
      <c r="C15" s="23"/>
      <c r="D15" s="38">
        <v>-1666177590</v>
      </c>
      <c r="E15" s="38">
        <v>-1928968419</v>
      </c>
    </row>
    <row r="16" spans="1:5" s="22" customFormat="1" ht="18" customHeight="1" hidden="1">
      <c r="A16" s="25" t="s">
        <v>264</v>
      </c>
      <c r="B16" s="26" t="s">
        <v>218</v>
      </c>
      <c r="C16" s="25"/>
      <c r="D16" s="39">
        <f>SUM(D9:D15)</f>
        <v>992897784</v>
      </c>
      <c r="E16" s="39">
        <f>SUM(E9:E15)</f>
        <v>-1742610578</v>
      </c>
    </row>
    <row r="17" spans="1:5" s="22" customFormat="1" ht="18" customHeight="1" hidden="1">
      <c r="A17" s="25" t="s">
        <v>265</v>
      </c>
      <c r="B17" s="26"/>
      <c r="C17" s="25"/>
      <c r="D17" s="39"/>
      <c r="E17" s="39"/>
    </row>
    <row r="18" spans="1:5" s="22" customFormat="1" ht="18" customHeight="1" hidden="1">
      <c r="A18" s="23" t="s">
        <v>266</v>
      </c>
      <c r="B18" s="24" t="s">
        <v>220</v>
      </c>
      <c r="C18" s="23"/>
      <c r="D18" s="38">
        <v>-54545100</v>
      </c>
      <c r="E18" s="38">
        <v>-770618945</v>
      </c>
    </row>
    <row r="19" spans="1:5" s="22" customFormat="1" ht="24" hidden="1">
      <c r="A19" s="23" t="s">
        <v>267</v>
      </c>
      <c r="B19" s="24" t="s">
        <v>222</v>
      </c>
      <c r="C19" s="23"/>
      <c r="D19" s="38"/>
      <c r="E19" s="38"/>
    </row>
    <row r="20" spans="1:5" s="22" customFormat="1" ht="18" customHeight="1" hidden="1">
      <c r="A20" s="23" t="s">
        <v>268</v>
      </c>
      <c r="B20" s="24" t="s">
        <v>224</v>
      </c>
      <c r="C20" s="23"/>
      <c r="D20" s="38"/>
      <c r="E20" s="38"/>
    </row>
    <row r="21" spans="1:5" s="22" customFormat="1" ht="18" customHeight="1" hidden="1">
      <c r="A21" s="23" t="s">
        <v>269</v>
      </c>
      <c r="B21" s="24" t="s">
        <v>226</v>
      </c>
      <c r="C21" s="23"/>
      <c r="D21" s="38"/>
      <c r="E21" s="38"/>
    </row>
    <row r="22" spans="1:5" s="22" customFormat="1" ht="18" customHeight="1" hidden="1">
      <c r="A22" s="23" t="s">
        <v>270</v>
      </c>
      <c r="B22" s="24" t="s">
        <v>228</v>
      </c>
      <c r="C22" s="23"/>
      <c r="D22" s="38"/>
      <c r="E22" s="38"/>
    </row>
    <row r="23" spans="1:5" s="22" customFormat="1" ht="18" customHeight="1" hidden="1">
      <c r="A23" s="23" t="s">
        <v>271</v>
      </c>
      <c r="B23" s="24" t="s">
        <v>272</v>
      </c>
      <c r="C23" s="23"/>
      <c r="D23" s="38"/>
      <c r="E23" s="38"/>
    </row>
    <row r="24" spans="1:5" s="22" customFormat="1" ht="18" customHeight="1" hidden="1">
      <c r="A24" s="23" t="s">
        <v>273</v>
      </c>
      <c r="B24" s="24" t="s">
        <v>274</v>
      </c>
      <c r="C24" s="23"/>
      <c r="D24" s="38"/>
      <c r="E24" s="38"/>
    </row>
    <row r="25" spans="1:5" s="22" customFormat="1" ht="18" customHeight="1" hidden="1">
      <c r="A25" s="25" t="s">
        <v>275</v>
      </c>
      <c r="B25" s="26" t="s">
        <v>230</v>
      </c>
      <c r="C25" s="25"/>
      <c r="D25" s="39">
        <f>SUM(D18:D24)</f>
        <v>-54545100</v>
      </c>
      <c r="E25" s="39">
        <f>SUM(E18:E24)</f>
        <v>-770618945</v>
      </c>
    </row>
    <row r="26" spans="1:5" s="22" customFormat="1" ht="18" customHeight="1" hidden="1">
      <c r="A26" s="25" t="s">
        <v>276</v>
      </c>
      <c r="B26" s="26"/>
      <c r="C26" s="25"/>
      <c r="D26" s="39"/>
      <c r="E26" s="39"/>
    </row>
    <row r="27" spans="1:5" s="22" customFormat="1" ht="18" customHeight="1" hidden="1">
      <c r="A27" s="23" t="s">
        <v>277</v>
      </c>
      <c r="B27" s="24" t="s">
        <v>232</v>
      </c>
      <c r="C27" s="23"/>
      <c r="D27" s="38"/>
      <c r="E27" s="38"/>
    </row>
    <row r="28" spans="1:5" s="22" customFormat="1" ht="24" hidden="1">
      <c r="A28" s="23" t="s">
        <v>278</v>
      </c>
      <c r="B28" s="24" t="s">
        <v>234</v>
      </c>
      <c r="C28" s="23"/>
      <c r="D28" s="38"/>
      <c r="E28" s="38"/>
    </row>
    <row r="29" spans="1:5" s="22" customFormat="1" ht="18" customHeight="1" hidden="1">
      <c r="A29" s="23" t="s">
        <v>279</v>
      </c>
      <c r="B29" s="24" t="s">
        <v>280</v>
      </c>
      <c r="C29" s="23"/>
      <c r="D29" s="38"/>
      <c r="E29" s="38">
        <v>5530000000</v>
      </c>
    </row>
    <row r="30" spans="1:5" s="22" customFormat="1" ht="18" customHeight="1" hidden="1">
      <c r="A30" s="23" t="s">
        <v>281</v>
      </c>
      <c r="B30" s="24" t="s">
        <v>282</v>
      </c>
      <c r="C30" s="23"/>
      <c r="D30" s="38">
        <v>-738146539</v>
      </c>
      <c r="E30" s="38">
        <v>-5832914231</v>
      </c>
    </row>
    <row r="31" spans="1:5" s="22" customFormat="1" ht="18" customHeight="1" hidden="1">
      <c r="A31" s="23" t="s">
        <v>283</v>
      </c>
      <c r="B31" s="24" t="s">
        <v>284</v>
      </c>
      <c r="C31" s="23"/>
      <c r="D31" s="38"/>
      <c r="E31" s="38"/>
    </row>
    <row r="32" spans="1:5" s="22" customFormat="1" ht="18" customHeight="1" hidden="1">
      <c r="A32" s="23" t="s">
        <v>285</v>
      </c>
      <c r="B32" s="24" t="s">
        <v>286</v>
      </c>
      <c r="C32" s="23"/>
      <c r="D32" s="38">
        <v>-93182400</v>
      </c>
      <c r="E32" s="38">
        <v>-1019417600</v>
      </c>
    </row>
    <row r="33" spans="1:5" s="22" customFormat="1" ht="18" customHeight="1" hidden="1">
      <c r="A33" s="25" t="s">
        <v>287</v>
      </c>
      <c r="B33" s="26" t="s">
        <v>236</v>
      </c>
      <c r="C33" s="25"/>
      <c r="D33" s="39">
        <f>SUM(D27:D32)</f>
        <v>-831328939</v>
      </c>
      <c r="E33" s="39">
        <f>SUM(E27:E32)</f>
        <v>-1322331831</v>
      </c>
    </row>
    <row r="34" spans="1:5" s="22" customFormat="1" ht="18" customHeight="1" hidden="1">
      <c r="A34" s="25" t="s">
        <v>288</v>
      </c>
      <c r="B34" s="26" t="s">
        <v>240</v>
      </c>
      <c r="C34" s="25"/>
      <c r="D34" s="39">
        <f>D16+D25+D33</f>
        <v>107023745</v>
      </c>
      <c r="E34" s="39">
        <f>E16+E25+E33</f>
        <v>-3835561354</v>
      </c>
    </row>
    <row r="35" spans="1:5" s="22" customFormat="1" ht="18" customHeight="1" hidden="1">
      <c r="A35" s="23" t="s">
        <v>289</v>
      </c>
      <c r="B35" s="24" t="s">
        <v>246</v>
      </c>
      <c r="C35" s="23"/>
      <c r="D35" s="38">
        <v>1287496274</v>
      </c>
      <c r="E35" s="38">
        <v>4038205777</v>
      </c>
    </row>
    <row r="36" spans="1:5" s="22" customFormat="1" ht="18" customHeight="1" hidden="1">
      <c r="A36" s="23" t="s">
        <v>290</v>
      </c>
      <c r="B36" s="24" t="s">
        <v>248</v>
      </c>
      <c r="C36" s="23"/>
      <c r="D36" s="38"/>
      <c r="E36" s="38"/>
    </row>
    <row r="37" spans="1:5" s="22" customFormat="1" ht="18" customHeight="1" hidden="1">
      <c r="A37" s="25" t="s">
        <v>291</v>
      </c>
      <c r="B37" s="26" t="s">
        <v>252</v>
      </c>
      <c r="C37" s="26" t="s">
        <v>310</v>
      </c>
      <c r="D37" s="39">
        <f>D34+D35+D36</f>
        <v>1394520019</v>
      </c>
      <c r="E37" s="39">
        <f>E34+E35+E36</f>
        <v>202644423</v>
      </c>
    </row>
    <row r="38" ht="12" hidden="1"/>
    <row r="39" spans="1:5" ht="12.75" hidden="1">
      <c r="A39" s="14"/>
      <c r="B39" s="15"/>
      <c r="C39" s="66" t="s">
        <v>316</v>
      </c>
      <c r="D39" s="66"/>
      <c r="E39" s="66"/>
    </row>
    <row r="40" spans="1:5" ht="12.75" hidden="1">
      <c r="A40" s="14" t="s">
        <v>304</v>
      </c>
      <c r="B40" s="16"/>
      <c r="C40" s="14"/>
      <c r="D40" s="30" t="s">
        <v>307</v>
      </c>
      <c r="E40" s="29"/>
    </row>
    <row r="41" ht="12" hidden="1"/>
    <row r="42" ht="12" hidden="1"/>
    <row r="43" ht="12" hidden="1"/>
    <row r="44" ht="12" hidden="1"/>
    <row r="45" ht="12" hidden="1"/>
    <row r="46" spans="1:5" ht="12.75" hidden="1">
      <c r="A46" s="14" t="s">
        <v>305</v>
      </c>
      <c r="B46" s="16"/>
      <c r="C46" s="14"/>
      <c r="D46" s="29" t="s">
        <v>308</v>
      </c>
      <c r="E46" s="29"/>
    </row>
    <row r="47" ht="12" hidden="1">
      <c r="D47" s="31" t="s">
        <v>309</v>
      </c>
    </row>
    <row r="48" spans="1:5" ht="13.5" customHeight="1" hidden="1">
      <c r="A48" s="67" t="s">
        <v>295</v>
      </c>
      <c r="B48" s="67"/>
      <c r="C48" s="3"/>
      <c r="D48" s="68" t="s">
        <v>0</v>
      </c>
      <c r="E48" s="68"/>
    </row>
    <row r="49" spans="1:5" ht="12" hidden="1">
      <c r="A49" s="63" t="str">
        <f>A2</f>
        <v>Địa chỉ: Lô E16 số 30-31-32, đường 3/2, P. Vĩnh Lạc, Rạch Giá, Kiên Giang</v>
      </c>
      <c r="B49" s="63"/>
      <c r="C49" s="3"/>
      <c r="D49" s="68" t="s">
        <v>325</v>
      </c>
      <c r="E49" s="68"/>
    </row>
    <row r="50" spans="1:5" ht="12" hidden="1">
      <c r="A50" s="63" t="s">
        <v>303</v>
      </c>
      <c r="B50" s="64"/>
      <c r="C50" s="3"/>
      <c r="D50" s="27"/>
      <c r="E50" s="27"/>
    </row>
    <row r="51" spans="1:5" ht="12" hidden="1">
      <c r="A51" s="3"/>
      <c r="B51" s="7"/>
      <c r="C51" s="3"/>
      <c r="D51" s="27"/>
      <c r="E51" s="40" t="s">
        <v>294</v>
      </c>
    </row>
    <row r="52" spans="1:5" ht="19.5" customHeight="1" hidden="1">
      <c r="A52" s="65" t="s">
        <v>326</v>
      </c>
      <c r="B52" s="65"/>
      <c r="C52" s="65"/>
      <c r="D52" s="65"/>
      <c r="E52" s="65"/>
    </row>
    <row r="53" spans="1:5" ht="12" hidden="1">
      <c r="A53" s="3"/>
      <c r="B53" s="7"/>
      <c r="C53" s="3"/>
      <c r="D53" s="27"/>
      <c r="E53" s="27"/>
    </row>
    <row r="54" spans="1:5" ht="36" hidden="1">
      <c r="A54" s="6" t="s">
        <v>1</v>
      </c>
      <c r="B54" s="4" t="s">
        <v>2</v>
      </c>
      <c r="C54" s="4" t="s">
        <v>3</v>
      </c>
      <c r="D54" s="32" t="s">
        <v>253</v>
      </c>
      <c r="E54" s="32" t="s">
        <v>254</v>
      </c>
    </row>
    <row r="55" spans="1:5" ht="18" customHeight="1" hidden="1">
      <c r="A55" s="20" t="s">
        <v>255</v>
      </c>
      <c r="B55" s="21"/>
      <c r="C55" s="20"/>
      <c r="D55" s="37"/>
      <c r="E55" s="37"/>
    </row>
    <row r="56" spans="1:5" ht="18" customHeight="1" hidden="1">
      <c r="A56" s="23" t="s">
        <v>256</v>
      </c>
      <c r="B56" s="24" t="s">
        <v>196</v>
      </c>
      <c r="C56" s="23"/>
      <c r="D56" s="61">
        <f>D9+22243456574</f>
        <v>35835666730</v>
      </c>
      <c r="E56" s="61">
        <v>33210326173</v>
      </c>
    </row>
    <row r="57" spans="1:5" ht="18" customHeight="1" hidden="1">
      <c r="A57" s="23" t="s">
        <v>257</v>
      </c>
      <c r="B57" s="24" t="s">
        <v>198</v>
      </c>
      <c r="C57" s="23"/>
      <c r="D57" s="61">
        <f>D10+-11665674641</f>
        <v>-18450261285</v>
      </c>
      <c r="E57" s="61">
        <v>-19785605796</v>
      </c>
    </row>
    <row r="58" spans="1:5" ht="18" customHeight="1" hidden="1">
      <c r="A58" s="23" t="s">
        <v>258</v>
      </c>
      <c r="B58" s="24" t="s">
        <v>200</v>
      </c>
      <c r="C58" s="23"/>
      <c r="D58" s="61">
        <f>D11+-1985068841</f>
        <v>-5943044457</v>
      </c>
      <c r="E58" s="61">
        <v>-4731391220</v>
      </c>
    </row>
    <row r="59" spans="1:5" ht="18" customHeight="1" hidden="1">
      <c r="A59" s="23" t="s">
        <v>259</v>
      </c>
      <c r="B59" s="24" t="s">
        <v>202</v>
      </c>
      <c r="C59" s="23"/>
      <c r="D59" s="61">
        <f>D12+-301661011</f>
        <v>-410110042</v>
      </c>
      <c r="E59" s="61">
        <v>-848011479</v>
      </c>
    </row>
    <row r="60" spans="1:5" ht="18" customHeight="1" hidden="1">
      <c r="A60" s="23" t="s">
        <v>260</v>
      </c>
      <c r="B60" s="24" t="s">
        <v>204</v>
      </c>
      <c r="C60" s="23"/>
      <c r="D60" s="61">
        <f>D13+-1063334362</f>
        <v>-1263334362</v>
      </c>
      <c r="E60" s="61">
        <v>-315645185</v>
      </c>
    </row>
    <row r="61" spans="1:5" ht="18" customHeight="1" hidden="1">
      <c r="A61" s="23" t="s">
        <v>261</v>
      </c>
      <c r="B61" s="24" t="s">
        <v>206</v>
      </c>
      <c r="C61" s="23"/>
      <c r="D61" s="61">
        <f>D14+280486555</f>
        <v>398363064</v>
      </c>
      <c r="E61" s="61">
        <v>287299854</v>
      </c>
    </row>
    <row r="62" spans="1:5" ht="18" customHeight="1" hidden="1">
      <c r="A62" s="23" t="s">
        <v>262</v>
      </c>
      <c r="B62" s="24" t="s">
        <v>263</v>
      </c>
      <c r="C62" s="23"/>
      <c r="D62" s="61">
        <f>D15+-3313784268</f>
        <v>-4979961858</v>
      </c>
      <c r="E62" s="61">
        <v>-3925736442</v>
      </c>
    </row>
    <row r="63" spans="1:5" ht="18" customHeight="1" hidden="1">
      <c r="A63" s="25" t="s">
        <v>264</v>
      </c>
      <c r="B63" s="26" t="s">
        <v>218</v>
      </c>
      <c r="C63" s="25"/>
      <c r="D63" s="39">
        <f>SUM(D56:D62)</f>
        <v>5187317790</v>
      </c>
      <c r="E63" s="39">
        <f>SUM(E56:E62)</f>
        <v>3891235905</v>
      </c>
    </row>
    <row r="64" spans="1:5" ht="18" customHeight="1" hidden="1">
      <c r="A64" s="25" t="s">
        <v>265</v>
      </c>
      <c r="B64" s="26"/>
      <c r="C64" s="25"/>
      <c r="D64" s="39"/>
      <c r="E64" s="39"/>
    </row>
    <row r="65" spans="1:5" ht="18" customHeight="1" hidden="1">
      <c r="A65" s="23" t="s">
        <v>266</v>
      </c>
      <c r="B65" s="24" t="s">
        <v>220</v>
      </c>
      <c r="C65" s="23"/>
      <c r="D65" s="61">
        <f>D18+0</f>
        <v>-54545100</v>
      </c>
      <c r="E65" s="61">
        <v>-873665855</v>
      </c>
    </row>
    <row r="66" spans="1:5" ht="18" customHeight="1" hidden="1">
      <c r="A66" s="23" t="s">
        <v>267</v>
      </c>
      <c r="B66" s="24" t="s">
        <v>222</v>
      </c>
      <c r="C66" s="23"/>
      <c r="D66" s="38">
        <f aca="true" t="shared" si="0" ref="D66:D71">D19+0</f>
        <v>0</v>
      </c>
      <c r="E66" s="38"/>
    </row>
    <row r="67" spans="1:5" ht="18" customHeight="1" hidden="1">
      <c r="A67" s="23" t="s">
        <v>268</v>
      </c>
      <c r="B67" s="24" t="s">
        <v>224</v>
      </c>
      <c r="C67" s="23"/>
      <c r="D67" s="38">
        <f t="shared" si="0"/>
        <v>0</v>
      </c>
      <c r="E67" s="38"/>
    </row>
    <row r="68" spans="1:5" ht="18" customHeight="1" hidden="1">
      <c r="A68" s="23" t="s">
        <v>269</v>
      </c>
      <c r="B68" s="24" t="s">
        <v>226</v>
      </c>
      <c r="C68" s="23"/>
      <c r="D68" s="38">
        <f t="shared" si="0"/>
        <v>0</v>
      </c>
      <c r="E68" s="38"/>
    </row>
    <row r="69" spans="1:5" ht="18" customHeight="1" hidden="1">
      <c r="A69" s="23" t="s">
        <v>270</v>
      </c>
      <c r="B69" s="24" t="s">
        <v>228</v>
      </c>
      <c r="C69" s="23"/>
      <c r="D69" s="38">
        <f t="shared" si="0"/>
        <v>0</v>
      </c>
      <c r="E69" s="38"/>
    </row>
    <row r="70" spans="1:5" ht="18" customHeight="1" hidden="1">
      <c r="A70" s="23" t="s">
        <v>271</v>
      </c>
      <c r="B70" s="24" t="s">
        <v>272</v>
      </c>
      <c r="C70" s="23"/>
      <c r="D70" s="38">
        <f t="shared" si="0"/>
        <v>0</v>
      </c>
      <c r="E70" s="38"/>
    </row>
    <row r="71" spans="1:5" ht="18" customHeight="1" hidden="1">
      <c r="A71" s="23" t="s">
        <v>273</v>
      </c>
      <c r="B71" s="24" t="s">
        <v>274</v>
      </c>
      <c r="C71" s="23"/>
      <c r="D71" s="38">
        <f t="shared" si="0"/>
        <v>0</v>
      </c>
      <c r="E71" s="38"/>
    </row>
    <row r="72" spans="1:5" ht="18" customHeight="1" hidden="1">
      <c r="A72" s="25" t="s">
        <v>275</v>
      </c>
      <c r="B72" s="26" t="s">
        <v>230</v>
      </c>
      <c r="C72" s="25"/>
      <c r="D72" s="39">
        <f>SUM(D65:D71)</f>
        <v>-54545100</v>
      </c>
      <c r="E72" s="39">
        <f>SUM(E65:E71)</f>
        <v>-873665855</v>
      </c>
    </row>
    <row r="73" spans="1:5" ht="18" customHeight="1" hidden="1">
      <c r="A73" s="25" t="s">
        <v>276</v>
      </c>
      <c r="B73" s="26"/>
      <c r="C73" s="25"/>
      <c r="D73" s="39"/>
      <c r="E73" s="39"/>
    </row>
    <row r="74" spans="1:5" ht="18" customHeight="1" hidden="1">
      <c r="A74" s="23" t="s">
        <v>277</v>
      </c>
      <c r="B74" s="24" t="s">
        <v>232</v>
      </c>
      <c r="C74" s="23"/>
      <c r="D74" s="38">
        <f>D27+0</f>
        <v>0</v>
      </c>
      <c r="E74" s="38"/>
    </row>
    <row r="75" spans="1:5" ht="30.75" customHeight="1" hidden="1">
      <c r="A75" s="23" t="s">
        <v>278</v>
      </c>
      <c r="B75" s="24" t="s">
        <v>234</v>
      </c>
      <c r="C75" s="23"/>
      <c r="D75" s="38">
        <f>D28+0</f>
        <v>0</v>
      </c>
      <c r="E75" s="38"/>
    </row>
    <row r="76" spans="1:5" ht="18" customHeight="1" hidden="1">
      <c r="A76" s="23" t="s">
        <v>279</v>
      </c>
      <c r="B76" s="24" t="s">
        <v>280</v>
      </c>
      <c r="C76" s="23"/>
      <c r="D76" s="61">
        <v>0</v>
      </c>
      <c r="E76" s="61">
        <v>12685000000</v>
      </c>
    </row>
    <row r="77" spans="1:5" ht="18" customHeight="1" hidden="1">
      <c r="A77" s="23" t="s">
        <v>281</v>
      </c>
      <c r="B77" s="24" t="s">
        <v>282</v>
      </c>
      <c r="C77" s="23"/>
      <c r="D77" s="61">
        <f>D30+-1992811950</f>
        <v>-2730958489</v>
      </c>
      <c r="E77" s="61">
        <v>-17606840843</v>
      </c>
    </row>
    <row r="78" spans="1:5" ht="18" customHeight="1" hidden="1">
      <c r="A78" s="23" t="s">
        <v>283</v>
      </c>
      <c r="B78" s="24" t="s">
        <v>284</v>
      </c>
      <c r="C78" s="23"/>
      <c r="D78" s="61">
        <f>D31+0</f>
        <v>0</v>
      </c>
      <c r="E78" s="61"/>
    </row>
    <row r="79" spans="1:5" ht="18" customHeight="1" hidden="1">
      <c r="A79" s="23" t="s">
        <v>285</v>
      </c>
      <c r="B79" s="24" t="s">
        <v>286</v>
      </c>
      <c r="C79" s="23"/>
      <c r="D79" s="61">
        <f>D32+-2015020300</f>
        <v>-2108202700</v>
      </c>
      <c r="E79" s="61">
        <v>-1053975200</v>
      </c>
    </row>
    <row r="80" spans="1:5" ht="18" customHeight="1" hidden="1">
      <c r="A80" s="25" t="s">
        <v>287</v>
      </c>
      <c r="B80" s="26" t="s">
        <v>236</v>
      </c>
      <c r="C80" s="25"/>
      <c r="D80" s="39">
        <f>SUM(D74:D79)</f>
        <v>-4839161189</v>
      </c>
      <c r="E80" s="39">
        <f>SUM(E74:E79)</f>
        <v>-5975816043</v>
      </c>
    </row>
    <row r="81" spans="1:5" ht="18" customHeight="1" hidden="1">
      <c r="A81" s="25" t="s">
        <v>288</v>
      </c>
      <c r="B81" s="26" t="s">
        <v>240</v>
      </c>
      <c r="C81" s="25"/>
      <c r="D81" s="39">
        <f>D63+D72+D80</f>
        <v>293611501</v>
      </c>
      <c r="E81" s="39">
        <f>E63+E72+E80</f>
        <v>-2958245993</v>
      </c>
    </row>
    <row r="82" spans="1:5" ht="18" customHeight="1" hidden="1">
      <c r="A82" s="23" t="s">
        <v>289</v>
      </c>
      <c r="B82" s="24" t="s">
        <v>246</v>
      </c>
      <c r="C82" s="23"/>
      <c r="D82" s="61">
        <v>1287496274</v>
      </c>
      <c r="E82" s="38">
        <v>4038205777</v>
      </c>
    </row>
    <row r="83" spans="1:5" ht="18" customHeight="1" hidden="1">
      <c r="A83" s="23" t="s">
        <v>290</v>
      </c>
      <c r="B83" s="24" t="s">
        <v>248</v>
      </c>
      <c r="C83" s="23"/>
      <c r="D83" s="38"/>
      <c r="E83" s="38"/>
    </row>
    <row r="84" spans="1:5" ht="18" customHeight="1" hidden="1">
      <c r="A84" s="25" t="s">
        <v>291</v>
      </c>
      <c r="B84" s="26" t="s">
        <v>252</v>
      </c>
      <c r="C84" s="26" t="s">
        <v>310</v>
      </c>
      <c r="D84" s="39">
        <f>D81+D82+D83</f>
        <v>1581107775</v>
      </c>
      <c r="E84" s="39">
        <f>E81+E82+E83</f>
        <v>1079959784</v>
      </c>
    </row>
    <row r="85" spans="1:5" ht="16.5" customHeight="1" hidden="1">
      <c r="A85" s="14"/>
      <c r="B85" s="15"/>
      <c r="C85" s="66" t="s">
        <v>319</v>
      </c>
      <c r="D85" s="66"/>
      <c r="E85" s="66"/>
    </row>
    <row r="86" spans="1:5" ht="15" customHeight="1" hidden="1">
      <c r="A86" s="14" t="s">
        <v>304</v>
      </c>
      <c r="B86" s="16"/>
      <c r="C86" s="14"/>
      <c r="D86" s="30" t="s">
        <v>307</v>
      </c>
      <c r="E86" s="29"/>
    </row>
    <row r="87" ht="12" hidden="1"/>
    <row r="88" ht="12" hidden="1"/>
    <row r="89" ht="12" hidden="1"/>
    <row r="90" ht="12" hidden="1"/>
    <row r="91" ht="12" hidden="1"/>
    <row r="92" spans="1:5" ht="14.25" customHeight="1" hidden="1">
      <c r="A92" s="14" t="s">
        <v>305</v>
      </c>
      <c r="B92" s="16"/>
      <c r="C92" s="14"/>
      <c r="D92" s="29" t="s">
        <v>308</v>
      </c>
      <c r="E92" s="29"/>
    </row>
    <row r="93" ht="12" hidden="1">
      <c r="D93" s="31" t="s">
        <v>309</v>
      </c>
    </row>
    <row r="94" ht="12" hidden="1"/>
    <row r="95" spans="1:5" ht="12">
      <c r="A95" s="67" t="s">
        <v>295</v>
      </c>
      <c r="B95" s="67"/>
      <c r="C95" s="3"/>
      <c r="D95" s="68" t="s">
        <v>0</v>
      </c>
      <c r="E95" s="68"/>
    </row>
    <row r="96" spans="1:5" ht="12">
      <c r="A96" s="63" t="str">
        <f>A2</f>
        <v>Địa chỉ: Lô E16 số 30-31-32, đường 3/2, P. Vĩnh Lạc, Rạch Giá, Kiên Giang</v>
      </c>
      <c r="B96" s="63"/>
      <c r="C96" s="3"/>
      <c r="D96" s="68" t="s">
        <v>312</v>
      </c>
      <c r="E96" s="68"/>
    </row>
    <row r="97" spans="1:5" ht="12">
      <c r="A97" s="63" t="s">
        <v>303</v>
      </c>
      <c r="B97" s="64"/>
      <c r="C97" s="3"/>
      <c r="D97" s="27"/>
      <c r="E97" s="27"/>
    </row>
    <row r="98" spans="1:5" ht="12">
      <c r="A98" s="3"/>
      <c r="B98" s="7"/>
      <c r="C98" s="3"/>
      <c r="D98" s="27"/>
      <c r="E98" s="40" t="s">
        <v>294</v>
      </c>
    </row>
    <row r="99" spans="1:5" ht="18">
      <c r="A99" s="65" t="s">
        <v>327</v>
      </c>
      <c r="B99" s="65"/>
      <c r="C99" s="65"/>
      <c r="D99" s="65"/>
      <c r="E99" s="65"/>
    </row>
    <row r="100" spans="1:5" ht="12">
      <c r="A100" s="3"/>
      <c r="B100" s="7"/>
      <c r="C100" s="3"/>
      <c r="D100" s="27"/>
      <c r="E100" s="27"/>
    </row>
    <row r="101" spans="1:5" ht="36">
      <c r="A101" s="6" t="s">
        <v>1</v>
      </c>
      <c r="B101" s="4" t="s">
        <v>2</v>
      </c>
      <c r="C101" s="4" t="s">
        <v>3</v>
      </c>
      <c r="D101" s="32" t="s">
        <v>253</v>
      </c>
      <c r="E101" s="32" t="s">
        <v>254</v>
      </c>
    </row>
    <row r="102" spans="1:5" ht="18" customHeight="1">
      <c r="A102" s="20" t="s">
        <v>255</v>
      </c>
      <c r="B102" s="21"/>
      <c r="C102" s="20"/>
      <c r="D102" s="37"/>
      <c r="E102" s="37"/>
    </row>
    <row r="103" spans="1:5" ht="18" customHeight="1">
      <c r="A103" s="23" t="s">
        <v>256</v>
      </c>
      <c r="B103" s="24" t="s">
        <v>196</v>
      </c>
      <c r="C103" s="23"/>
      <c r="D103" s="38">
        <f>D56+37177326159</f>
        <v>73012992889</v>
      </c>
      <c r="E103" s="38">
        <f>E56+39872757137</f>
        <v>73083083310</v>
      </c>
    </row>
    <row r="104" spans="1:5" ht="18" customHeight="1">
      <c r="A104" s="23" t="s">
        <v>257</v>
      </c>
      <c r="B104" s="24" t="s">
        <v>198</v>
      </c>
      <c r="C104" s="23"/>
      <c r="D104" s="38">
        <f>D57-23268523395</f>
        <v>-41718784680</v>
      </c>
      <c r="E104" s="38">
        <f>E57-23733676223</f>
        <v>-43519282019</v>
      </c>
    </row>
    <row r="105" spans="1:5" ht="18" customHeight="1">
      <c r="A105" s="23" t="s">
        <v>258</v>
      </c>
      <c r="B105" s="24" t="s">
        <v>200</v>
      </c>
      <c r="C105" s="23"/>
      <c r="D105" s="38">
        <f>D58-2271344968</f>
        <v>-8214389425</v>
      </c>
      <c r="E105" s="38">
        <f>E58-2138905872</f>
        <v>-6870297092</v>
      </c>
    </row>
    <row r="106" spans="1:5" ht="18" customHeight="1">
      <c r="A106" s="23" t="s">
        <v>259</v>
      </c>
      <c r="B106" s="24" t="s">
        <v>202</v>
      </c>
      <c r="C106" s="23"/>
      <c r="D106" s="38">
        <f>D59-135661273</f>
        <v>-545771315</v>
      </c>
      <c r="E106" s="38">
        <f>E59-240040368</f>
        <v>-1088051847</v>
      </c>
    </row>
    <row r="107" spans="1:5" ht="18" customHeight="1">
      <c r="A107" s="23" t="s">
        <v>260</v>
      </c>
      <c r="B107" s="24" t="s">
        <v>204</v>
      </c>
      <c r="C107" s="23"/>
      <c r="D107" s="38">
        <f>D60-0</f>
        <v>-1263334362</v>
      </c>
      <c r="E107" s="38">
        <f>E60-145714892</f>
        <v>-461360077</v>
      </c>
    </row>
    <row r="108" spans="1:5" ht="18" customHeight="1">
      <c r="A108" s="23" t="s">
        <v>261</v>
      </c>
      <c r="B108" s="24" t="s">
        <v>206</v>
      </c>
      <c r="C108" s="23"/>
      <c r="D108" s="38">
        <f>D61+62325158</f>
        <v>460688222</v>
      </c>
      <c r="E108" s="38">
        <f>E61+79670433</f>
        <v>366970287</v>
      </c>
    </row>
    <row r="109" spans="1:5" ht="18" customHeight="1">
      <c r="A109" s="23" t="s">
        <v>262</v>
      </c>
      <c r="B109" s="24" t="s">
        <v>263</v>
      </c>
      <c r="C109" s="23"/>
      <c r="D109" s="38">
        <f>D62-2583971778</f>
        <v>-7563933636</v>
      </c>
      <c r="E109" s="38">
        <f>E62-3089558683</f>
        <v>-7015295125</v>
      </c>
    </row>
    <row r="110" spans="1:5" ht="18" customHeight="1">
      <c r="A110" s="25" t="s">
        <v>264</v>
      </c>
      <c r="B110" s="26" t="s">
        <v>218</v>
      </c>
      <c r="C110" s="25"/>
      <c r="D110" s="39">
        <f>SUM(D103:D109)</f>
        <v>14167467693</v>
      </c>
      <c r="E110" s="39">
        <f>SUM(E103:E109)</f>
        <v>14495767437</v>
      </c>
    </row>
    <row r="111" spans="1:5" ht="18" customHeight="1">
      <c r="A111" s="25" t="s">
        <v>265</v>
      </c>
      <c r="B111" s="26"/>
      <c r="C111" s="25"/>
      <c r="D111" s="39"/>
      <c r="E111" s="39"/>
    </row>
    <row r="112" spans="1:5" ht="18" customHeight="1">
      <c r="A112" s="23" t="s">
        <v>266</v>
      </c>
      <c r="B112" s="24" t="s">
        <v>220</v>
      </c>
      <c r="C112" s="23"/>
      <c r="D112" s="38">
        <f>D65-20188860</f>
        <v>-74733960</v>
      </c>
      <c r="E112" s="38">
        <v>-886771214</v>
      </c>
    </row>
    <row r="113" spans="1:5" ht="18" customHeight="1">
      <c r="A113" s="23" t="s">
        <v>267</v>
      </c>
      <c r="B113" s="24" t="s">
        <v>222</v>
      </c>
      <c r="C113" s="23"/>
      <c r="D113" s="38">
        <f aca="true" t="shared" si="1" ref="D113:D118">D66+0</f>
        <v>0</v>
      </c>
      <c r="E113" s="38"/>
    </row>
    <row r="114" spans="1:5" ht="18" customHeight="1">
      <c r="A114" s="23" t="s">
        <v>268</v>
      </c>
      <c r="B114" s="24" t="s">
        <v>224</v>
      </c>
      <c r="C114" s="23"/>
      <c r="D114" s="38">
        <f t="shared" si="1"/>
        <v>0</v>
      </c>
      <c r="E114" s="38"/>
    </row>
    <row r="115" spans="1:5" ht="18" customHeight="1">
      <c r="A115" s="23" t="s">
        <v>269</v>
      </c>
      <c r="B115" s="24" t="s">
        <v>226</v>
      </c>
      <c r="C115" s="23"/>
      <c r="D115" s="38">
        <f t="shared" si="1"/>
        <v>0</v>
      </c>
      <c r="E115" s="38"/>
    </row>
    <row r="116" spans="1:5" ht="18" customHeight="1">
      <c r="A116" s="23" t="s">
        <v>270</v>
      </c>
      <c r="B116" s="24" t="s">
        <v>228</v>
      </c>
      <c r="C116" s="23"/>
      <c r="D116" s="38">
        <f t="shared" si="1"/>
        <v>0</v>
      </c>
      <c r="E116" s="38"/>
    </row>
    <row r="117" spans="1:5" ht="18" customHeight="1">
      <c r="A117" s="23" t="s">
        <v>271</v>
      </c>
      <c r="B117" s="24" t="s">
        <v>272</v>
      </c>
      <c r="C117" s="23"/>
      <c r="D117" s="38">
        <f t="shared" si="1"/>
        <v>0</v>
      </c>
      <c r="E117" s="38"/>
    </row>
    <row r="118" spans="1:5" ht="18" customHeight="1">
      <c r="A118" s="23" t="s">
        <v>273</v>
      </c>
      <c r="B118" s="24" t="s">
        <v>274</v>
      </c>
      <c r="C118" s="23"/>
      <c r="D118" s="38">
        <f t="shared" si="1"/>
        <v>0</v>
      </c>
      <c r="E118" s="38"/>
    </row>
    <row r="119" spans="1:5" ht="18" customHeight="1">
      <c r="A119" s="25" t="s">
        <v>275</v>
      </c>
      <c r="B119" s="26" t="s">
        <v>230</v>
      </c>
      <c r="C119" s="25"/>
      <c r="D119" s="39">
        <f>SUM(D112:D118)</f>
        <v>-74733960</v>
      </c>
      <c r="E119" s="39">
        <f>SUM(E112:E118)</f>
        <v>-886771214</v>
      </c>
    </row>
    <row r="120" spans="1:5" ht="18" customHeight="1">
      <c r="A120" s="25" t="s">
        <v>276</v>
      </c>
      <c r="B120" s="26"/>
      <c r="C120" s="25"/>
      <c r="D120" s="39"/>
      <c r="E120" s="39"/>
    </row>
    <row r="121" spans="1:5" ht="18" customHeight="1">
      <c r="A121" s="23" t="s">
        <v>277</v>
      </c>
      <c r="B121" s="24" t="s">
        <v>232</v>
      </c>
      <c r="C121" s="23"/>
      <c r="D121" s="38">
        <f>D74+0</f>
        <v>0</v>
      </c>
      <c r="E121" s="38"/>
    </row>
    <row r="122" spans="1:5" ht="32.25" customHeight="1">
      <c r="A122" s="23" t="s">
        <v>278</v>
      </c>
      <c r="B122" s="24" t="s">
        <v>234</v>
      </c>
      <c r="C122" s="23"/>
      <c r="D122" s="38">
        <f>D75+0</f>
        <v>0</v>
      </c>
      <c r="E122" s="38"/>
    </row>
    <row r="123" spans="1:5" ht="18" customHeight="1">
      <c r="A123" s="23" t="s">
        <v>279</v>
      </c>
      <c r="B123" s="24" t="s">
        <v>280</v>
      </c>
      <c r="C123" s="23"/>
      <c r="D123" s="38">
        <f>D76+0</f>
        <v>0</v>
      </c>
      <c r="E123" s="38">
        <v>21175000000</v>
      </c>
    </row>
    <row r="124" spans="1:5" ht="18" customHeight="1">
      <c r="A124" s="23" t="s">
        <v>281</v>
      </c>
      <c r="B124" s="24" t="s">
        <v>282</v>
      </c>
      <c r="C124" s="23"/>
      <c r="D124" s="38">
        <f>D77-9421396577</f>
        <v>-12152355066</v>
      </c>
      <c r="E124" s="38">
        <v>-36451520249</v>
      </c>
    </row>
    <row r="125" spans="1:5" ht="18" customHeight="1">
      <c r="A125" s="23" t="s">
        <v>283</v>
      </c>
      <c r="B125" s="24" t="s">
        <v>284</v>
      </c>
      <c r="C125" s="23"/>
      <c r="D125" s="38">
        <f>D78+0</f>
        <v>0</v>
      </c>
      <c r="E125" s="38">
        <f>E78+0</f>
        <v>0</v>
      </c>
    </row>
    <row r="126" spans="1:5" ht="18" customHeight="1">
      <c r="A126" s="23" t="s">
        <v>285</v>
      </c>
      <c r="B126" s="24" t="s">
        <v>286</v>
      </c>
      <c r="C126" s="23"/>
      <c r="D126" s="38">
        <f>D79-537700300</f>
        <v>-2645903000</v>
      </c>
      <c r="E126" s="38">
        <v>-1088532800</v>
      </c>
    </row>
    <row r="127" spans="1:5" ht="18" customHeight="1">
      <c r="A127" s="25" t="s">
        <v>287</v>
      </c>
      <c r="B127" s="26" t="s">
        <v>236</v>
      </c>
      <c r="C127" s="25"/>
      <c r="D127" s="39">
        <f>SUM(D121:D126)</f>
        <v>-14798258066</v>
      </c>
      <c r="E127" s="39">
        <f>SUM(E121:E126)</f>
        <v>-16365053049</v>
      </c>
    </row>
    <row r="128" spans="1:5" ht="18" customHeight="1">
      <c r="A128" s="25" t="s">
        <v>288</v>
      </c>
      <c r="B128" s="26" t="s">
        <v>240</v>
      </c>
      <c r="C128" s="25"/>
      <c r="D128" s="39">
        <f>D110+D119+D127</f>
        <v>-705524333</v>
      </c>
      <c r="E128" s="39">
        <f>E110+E119+E127</f>
        <v>-2756056826</v>
      </c>
    </row>
    <row r="129" spans="1:5" ht="18" customHeight="1">
      <c r="A129" s="23" t="s">
        <v>289</v>
      </c>
      <c r="B129" s="24" t="s">
        <v>246</v>
      </c>
      <c r="C129" s="23"/>
      <c r="D129" s="38">
        <v>1287496274</v>
      </c>
      <c r="E129" s="38">
        <f>E82+0</f>
        <v>4038205777</v>
      </c>
    </row>
    <row r="130" spans="1:5" ht="18" customHeight="1">
      <c r="A130" s="23" t="s">
        <v>290</v>
      </c>
      <c r="B130" s="24" t="s">
        <v>248</v>
      </c>
      <c r="C130" s="23"/>
      <c r="D130" s="38"/>
      <c r="E130" s="38"/>
    </row>
    <row r="131" spans="1:5" ht="18" customHeight="1">
      <c r="A131" s="25" t="s">
        <v>291</v>
      </c>
      <c r="B131" s="26" t="s">
        <v>252</v>
      </c>
      <c r="C131" s="26" t="s">
        <v>310</v>
      </c>
      <c r="D131" s="39">
        <f>D128+D129+D130</f>
        <v>581971941</v>
      </c>
      <c r="E131" s="39">
        <f>E128+E129+E130</f>
        <v>1282148951</v>
      </c>
    </row>
    <row r="132" spans="1:5" ht="17.25" customHeight="1">
      <c r="A132" s="14"/>
      <c r="B132" s="15"/>
      <c r="C132" s="66" t="s">
        <v>328</v>
      </c>
      <c r="D132" s="66"/>
      <c r="E132" s="66"/>
    </row>
    <row r="133" spans="1:5" ht="12.75">
      <c r="A133" s="14" t="s">
        <v>304</v>
      </c>
      <c r="B133" s="16"/>
      <c r="C133" s="14"/>
      <c r="D133" s="30" t="s">
        <v>307</v>
      </c>
      <c r="E133" s="29"/>
    </row>
    <row r="140" ht="12">
      <c r="D140" s="31" t="s">
        <v>309</v>
      </c>
    </row>
  </sheetData>
  <sheetProtection/>
  <mergeCells count="21">
    <mergeCell ref="A97:B97"/>
    <mergeCell ref="A99:E99"/>
    <mergeCell ref="C132:E132"/>
    <mergeCell ref="A95:B95"/>
    <mergeCell ref="D95:E95"/>
    <mergeCell ref="A96:B96"/>
    <mergeCell ref="D96:E96"/>
    <mergeCell ref="A50:B50"/>
    <mergeCell ref="A52:E52"/>
    <mergeCell ref="C85:E85"/>
    <mergeCell ref="A48:B48"/>
    <mergeCell ref="D48:E48"/>
    <mergeCell ref="A49:B49"/>
    <mergeCell ref="D49:E49"/>
    <mergeCell ref="C39:E39"/>
    <mergeCell ref="A1:B1"/>
    <mergeCell ref="A2:B2"/>
    <mergeCell ref="A3:B3"/>
    <mergeCell ref="D1:E1"/>
    <mergeCell ref="D2:E2"/>
    <mergeCell ref="A5:E5"/>
  </mergeCells>
  <printOptions horizontalCentered="1"/>
  <pageMargins left="0.33" right="0.09" top="0.39" bottom="0.5"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482"/>
  <sheetViews>
    <sheetView showGridLines="0" tabSelected="1" zoomScalePageLayoutView="0" workbookViewId="0" topLeftCell="A1">
      <selection activeCell="A5" sqref="A5:F5"/>
    </sheetView>
  </sheetViews>
  <sheetFormatPr defaultColWidth="9.140625" defaultRowHeight="12"/>
  <cols>
    <col min="1" max="1" width="27.421875" style="74" customWidth="1"/>
    <col min="2" max="2" width="12.7109375" style="74" customWidth="1"/>
    <col min="3" max="3" width="15.8515625" style="74" customWidth="1"/>
    <col min="4" max="4" width="13.00390625" style="74" customWidth="1"/>
    <col min="5" max="5" width="12.00390625" style="74" customWidth="1"/>
    <col min="6" max="6" width="18.421875" style="74" customWidth="1"/>
    <col min="7" max="8" width="9.140625" style="74" customWidth="1"/>
    <col min="9" max="9" width="18.421875" style="74" customWidth="1"/>
    <col min="10" max="16384" width="9.140625" style="74" customWidth="1"/>
  </cols>
  <sheetData>
    <row r="1" spans="1:6" ht="18">
      <c r="A1" s="73" t="s">
        <v>329</v>
      </c>
      <c r="B1" s="73"/>
      <c r="C1" s="73"/>
      <c r="D1" s="73"/>
      <c r="E1" s="73"/>
      <c r="F1" s="73"/>
    </row>
    <row r="2" spans="1:6" ht="18">
      <c r="A2" s="75" t="s">
        <v>330</v>
      </c>
      <c r="B2" s="75"/>
      <c r="C2" s="75"/>
      <c r="D2" s="75"/>
      <c r="E2" s="75"/>
      <c r="F2" s="75"/>
    </row>
    <row r="3" spans="1:6" ht="18">
      <c r="A3" s="76"/>
      <c r="B3" s="76"/>
      <c r="C3" s="76"/>
      <c r="D3" s="76"/>
      <c r="E3" s="76"/>
      <c r="F3" s="76"/>
    </row>
    <row r="4" spans="1:6" ht="18">
      <c r="A4" s="73" t="s">
        <v>331</v>
      </c>
      <c r="B4" s="73"/>
      <c r="C4" s="73"/>
      <c r="D4" s="73"/>
      <c r="E4" s="73"/>
      <c r="F4" s="73"/>
    </row>
    <row r="5" spans="1:6" ht="18">
      <c r="A5" s="73" t="s">
        <v>332</v>
      </c>
      <c r="B5" s="73"/>
      <c r="C5" s="73"/>
      <c r="D5" s="73"/>
      <c r="E5" s="73"/>
      <c r="F5" s="73"/>
    </row>
    <row r="6" spans="1:6" ht="21" customHeight="1">
      <c r="A6" s="77" t="s">
        <v>333</v>
      </c>
      <c r="B6" s="77"/>
      <c r="C6" s="77"/>
      <c r="D6" s="77"/>
      <c r="E6" s="77"/>
      <c r="F6" s="77"/>
    </row>
    <row r="7" spans="1:6" ht="20.25" customHeight="1">
      <c r="A7" s="78" t="s">
        <v>334</v>
      </c>
      <c r="B7" s="77"/>
      <c r="C7" s="77"/>
      <c r="D7" s="77"/>
      <c r="E7" s="77"/>
      <c r="F7" s="77"/>
    </row>
    <row r="8" spans="1:6" ht="20.25" customHeight="1">
      <c r="A8" s="79" t="s">
        <v>335</v>
      </c>
      <c r="B8" s="77"/>
      <c r="C8" s="77"/>
      <c r="D8" s="77"/>
      <c r="E8" s="77"/>
      <c r="F8" s="77"/>
    </row>
    <row r="9" spans="1:6" ht="20.25" customHeight="1">
      <c r="A9" s="79" t="s">
        <v>336</v>
      </c>
      <c r="B9" s="77"/>
      <c r="C9" s="77"/>
      <c r="D9" s="77"/>
      <c r="E9" s="77"/>
      <c r="F9" s="77"/>
    </row>
    <row r="10" spans="1:6" ht="20.25" customHeight="1">
      <c r="A10" s="79" t="s">
        <v>337</v>
      </c>
      <c r="B10" s="77"/>
      <c r="C10" s="77"/>
      <c r="D10" s="77"/>
      <c r="E10" s="77"/>
      <c r="F10" s="77"/>
    </row>
    <row r="11" spans="1:6" ht="20.25" customHeight="1">
      <c r="A11" s="79" t="s">
        <v>338</v>
      </c>
      <c r="B11" s="77"/>
      <c r="C11" s="77"/>
      <c r="D11" s="77"/>
      <c r="E11" s="77"/>
      <c r="F11" s="77"/>
    </row>
    <row r="12" spans="1:6" ht="20.25" customHeight="1">
      <c r="A12" s="79" t="s">
        <v>339</v>
      </c>
      <c r="B12" s="77"/>
      <c r="C12" s="77"/>
      <c r="D12" s="77"/>
      <c r="E12" s="77"/>
      <c r="F12" s="77"/>
    </row>
    <row r="13" spans="1:6" ht="20.25" customHeight="1">
      <c r="A13" s="79" t="s">
        <v>340</v>
      </c>
      <c r="B13" s="77"/>
      <c r="C13" s="77"/>
      <c r="D13" s="77"/>
      <c r="E13" s="77"/>
      <c r="F13" s="77"/>
    </row>
    <row r="14" spans="1:6" ht="20.25" customHeight="1">
      <c r="A14" s="79" t="s">
        <v>341</v>
      </c>
      <c r="B14" s="77"/>
      <c r="C14" s="77"/>
      <c r="D14" s="77"/>
      <c r="E14" s="77"/>
      <c r="F14" s="77"/>
    </row>
    <row r="15" spans="1:6" ht="20.25" customHeight="1">
      <c r="A15" s="79" t="s">
        <v>342</v>
      </c>
      <c r="B15" s="77"/>
      <c r="C15" s="77"/>
      <c r="D15" s="77"/>
      <c r="E15" s="77"/>
      <c r="F15" s="77"/>
    </row>
    <row r="16" spans="1:6" ht="20.25" customHeight="1">
      <c r="A16" s="79" t="s">
        <v>343</v>
      </c>
      <c r="B16" s="77"/>
      <c r="C16" s="77"/>
      <c r="D16" s="77"/>
      <c r="E16" s="77"/>
      <c r="F16" s="77"/>
    </row>
    <row r="17" spans="1:6" ht="20.25" customHeight="1">
      <c r="A17" s="79" t="s">
        <v>344</v>
      </c>
      <c r="B17" s="77"/>
      <c r="C17" s="77"/>
      <c r="D17" s="77"/>
      <c r="E17" s="77"/>
      <c r="F17" s="77"/>
    </row>
    <row r="18" spans="1:6" ht="20.25" customHeight="1">
      <c r="A18" s="79" t="s">
        <v>345</v>
      </c>
      <c r="B18" s="77"/>
      <c r="C18" s="77"/>
      <c r="D18" s="77"/>
      <c r="E18" s="77"/>
      <c r="F18" s="77"/>
    </row>
    <row r="19" spans="1:6" ht="20.25" customHeight="1">
      <c r="A19" s="79" t="s">
        <v>346</v>
      </c>
      <c r="B19" s="77"/>
      <c r="C19" s="77"/>
      <c r="D19" s="77"/>
      <c r="E19" s="77"/>
      <c r="F19" s="77"/>
    </row>
    <row r="20" spans="1:6" ht="20.25" customHeight="1">
      <c r="A20" s="79" t="s">
        <v>347</v>
      </c>
      <c r="B20" s="77"/>
      <c r="C20" s="77"/>
      <c r="D20" s="77"/>
      <c r="E20" s="77"/>
      <c r="F20" s="77"/>
    </row>
    <row r="21" spans="1:6" ht="20.25" customHeight="1">
      <c r="A21" s="79" t="s">
        <v>348</v>
      </c>
      <c r="B21" s="77"/>
      <c r="C21" s="77"/>
      <c r="D21" s="77"/>
      <c r="E21" s="77"/>
      <c r="F21" s="77"/>
    </row>
    <row r="22" spans="1:6" ht="20.25" customHeight="1">
      <c r="A22" s="79" t="s">
        <v>349</v>
      </c>
      <c r="B22" s="77"/>
      <c r="C22" s="77"/>
      <c r="D22" s="77"/>
      <c r="E22" s="77"/>
      <c r="F22" s="77"/>
    </row>
    <row r="23" spans="1:6" ht="20.25" customHeight="1">
      <c r="A23" s="79" t="s">
        <v>350</v>
      </c>
      <c r="B23" s="77"/>
      <c r="C23" s="77"/>
      <c r="D23" s="77"/>
      <c r="E23" s="77"/>
      <c r="F23" s="77"/>
    </row>
    <row r="24" spans="1:6" ht="20.25" customHeight="1">
      <c r="A24" s="79" t="s">
        <v>351</v>
      </c>
      <c r="B24" s="77"/>
      <c r="C24" s="77"/>
      <c r="D24" s="77"/>
      <c r="E24" s="77"/>
      <c r="F24" s="77"/>
    </row>
    <row r="25" spans="1:6" ht="20.25" customHeight="1">
      <c r="A25" s="79" t="s">
        <v>352</v>
      </c>
      <c r="B25" s="77"/>
      <c r="C25" s="77"/>
      <c r="D25" s="77"/>
      <c r="E25" s="77"/>
      <c r="F25" s="77"/>
    </row>
    <row r="26" spans="1:6" ht="20.25" customHeight="1">
      <c r="A26" s="79" t="s">
        <v>353</v>
      </c>
      <c r="B26" s="77"/>
      <c r="C26" s="77"/>
      <c r="D26" s="77"/>
      <c r="E26" s="77"/>
      <c r="F26" s="77"/>
    </row>
    <row r="27" spans="1:6" ht="20.25" customHeight="1">
      <c r="A27" s="79" t="s">
        <v>354</v>
      </c>
      <c r="B27" s="77"/>
      <c r="C27" s="77"/>
      <c r="D27" s="77"/>
      <c r="E27" s="77"/>
      <c r="F27" s="77"/>
    </row>
    <row r="28" spans="1:6" ht="20.25" customHeight="1">
      <c r="A28" s="79" t="s">
        <v>355</v>
      </c>
      <c r="B28" s="77"/>
      <c r="C28" s="77"/>
      <c r="D28" s="77"/>
      <c r="E28" s="77"/>
      <c r="F28" s="77"/>
    </row>
    <row r="29" spans="1:6" ht="20.25" customHeight="1">
      <c r="A29" s="79" t="s">
        <v>356</v>
      </c>
      <c r="B29" s="77"/>
      <c r="C29" s="77"/>
      <c r="D29" s="77"/>
      <c r="E29" s="77"/>
      <c r="F29" s="77"/>
    </row>
    <row r="30" spans="1:6" ht="20.25" customHeight="1">
      <c r="A30" s="79" t="s">
        <v>357</v>
      </c>
      <c r="B30" s="77"/>
      <c r="C30" s="77"/>
      <c r="D30" s="77"/>
      <c r="E30" s="77"/>
      <c r="F30" s="77"/>
    </row>
    <row r="31" spans="1:6" ht="20.25" customHeight="1">
      <c r="A31" s="79" t="s">
        <v>358</v>
      </c>
      <c r="B31" s="77"/>
      <c r="C31" s="77"/>
      <c r="D31" s="77"/>
      <c r="E31" s="77"/>
      <c r="F31" s="77"/>
    </row>
    <row r="32" spans="1:6" ht="20.25" customHeight="1">
      <c r="A32" s="79" t="s">
        <v>359</v>
      </c>
      <c r="B32" s="77"/>
      <c r="C32" s="77"/>
      <c r="D32" s="77"/>
      <c r="E32" s="77"/>
      <c r="F32" s="77"/>
    </row>
    <row r="33" spans="1:6" ht="20.25" customHeight="1">
      <c r="A33" s="79" t="s">
        <v>360</v>
      </c>
      <c r="B33" s="77"/>
      <c r="C33" s="77"/>
      <c r="D33" s="77"/>
      <c r="E33" s="77"/>
      <c r="F33" s="77"/>
    </row>
    <row r="34" spans="1:6" ht="20.25" customHeight="1">
      <c r="A34" s="79" t="s">
        <v>361</v>
      </c>
      <c r="B34" s="77"/>
      <c r="C34" s="77"/>
      <c r="D34" s="77"/>
      <c r="E34" s="77"/>
      <c r="F34" s="77"/>
    </row>
    <row r="35" spans="1:6" ht="20.25" customHeight="1">
      <c r="A35" s="79"/>
      <c r="B35" s="77"/>
      <c r="C35" s="77"/>
      <c r="D35" s="77"/>
      <c r="E35" s="77"/>
      <c r="F35" s="77"/>
    </row>
    <row r="36" spans="1:6" ht="20.25" customHeight="1">
      <c r="A36" s="78" t="s">
        <v>362</v>
      </c>
      <c r="B36" s="77"/>
      <c r="C36" s="77"/>
      <c r="D36" s="77"/>
      <c r="E36" s="77"/>
      <c r="F36" s="77"/>
    </row>
    <row r="37" spans="1:6" ht="20.25" customHeight="1">
      <c r="A37" s="79" t="s">
        <v>363</v>
      </c>
      <c r="B37" s="77"/>
      <c r="C37" s="77"/>
      <c r="D37" s="77"/>
      <c r="E37" s="77"/>
      <c r="F37" s="77"/>
    </row>
    <row r="38" spans="1:6" ht="20.25" customHeight="1">
      <c r="A38" s="79" t="s">
        <v>364</v>
      </c>
      <c r="B38" s="77"/>
      <c r="C38" s="77"/>
      <c r="D38" s="77"/>
      <c r="E38" s="77"/>
      <c r="F38" s="77"/>
    </row>
    <row r="39" spans="1:6" ht="20.25" customHeight="1">
      <c r="A39" s="78" t="s">
        <v>365</v>
      </c>
      <c r="B39" s="77"/>
      <c r="C39" s="77"/>
      <c r="D39" s="77"/>
      <c r="E39" s="77"/>
      <c r="F39" s="77"/>
    </row>
    <row r="40" spans="1:6" ht="20.25" customHeight="1">
      <c r="A40" s="79" t="s">
        <v>366</v>
      </c>
      <c r="B40" s="77"/>
      <c r="C40" s="77"/>
      <c r="D40" s="77"/>
      <c r="E40" s="77"/>
      <c r="F40" s="77"/>
    </row>
    <row r="41" spans="1:6" ht="20.25" customHeight="1">
      <c r="A41" s="79" t="s">
        <v>367</v>
      </c>
      <c r="B41" s="77"/>
      <c r="C41" s="77"/>
      <c r="D41" s="77"/>
      <c r="E41" s="77"/>
      <c r="F41" s="77"/>
    </row>
    <row r="42" spans="1:6" ht="20.25" customHeight="1">
      <c r="A42" s="79" t="s">
        <v>368</v>
      </c>
      <c r="B42" s="77"/>
      <c r="C42" s="77"/>
      <c r="D42" s="77"/>
      <c r="E42" s="77"/>
      <c r="F42" s="77"/>
    </row>
    <row r="43" spans="1:6" ht="20.25" customHeight="1">
      <c r="A43" s="79" t="s">
        <v>369</v>
      </c>
      <c r="B43" s="77"/>
      <c r="C43" s="77"/>
      <c r="D43" s="77"/>
      <c r="E43" s="77"/>
      <c r="F43" s="77"/>
    </row>
    <row r="44" spans="1:6" ht="20.25" customHeight="1">
      <c r="A44" s="79" t="s">
        <v>370</v>
      </c>
      <c r="B44" s="77"/>
      <c r="C44" s="77"/>
      <c r="D44" s="77"/>
      <c r="E44" s="77"/>
      <c r="F44" s="77"/>
    </row>
    <row r="45" spans="1:6" ht="20.25" customHeight="1">
      <c r="A45" s="78" t="s">
        <v>371</v>
      </c>
      <c r="B45" s="77"/>
      <c r="C45" s="77"/>
      <c r="D45" s="77"/>
      <c r="E45" s="77"/>
      <c r="F45" s="77"/>
    </row>
    <row r="46" spans="1:6" ht="19.5" customHeight="1">
      <c r="A46" s="78" t="s">
        <v>372</v>
      </c>
      <c r="B46" s="77"/>
      <c r="C46" s="77"/>
      <c r="D46" s="77"/>
      <c r="E46" s="77"/>
      <c r="F46" s="77"/>
    </row>
    <row r="47" spans="1:6" ht="19.5" customHeight="1">
      <c r="A47" s="79" t="s">
        <v>373</v>
      </c>
      <c r="B47" s="77"/>
      <c r="C47" s="77"/>
      <c r="D47" s="77"/>
      <c r="E47" s="77"/>
      <c r="F47" s="77"/>
    </row>
    <row r="48" spans="1:6" ht="19.5" customHeight="1">
      <c r="A48" s="79" t="s">
        <v>374</v>
      </c>
      <c r="B48" s="77"/>
      <c r="C48" s="77"/>
      <c r="D48" s="77"/>
      <c r="E48" s="77"/>
      <c r="F48" s="77"/>
    </row>
    <row r="49" spans="1:6" ht="19.5" customHeight="1">
      <c r="A49" s="79" t="s">
        <v>375</v>
      </c>
      <c r="B49" s="77"/>
      <c r="C49" s="77"/>
      <c r="D49" s="77"/>
      <c r="E49" s="77"/>
      <c r="F49" s="77"/>
    </row>
    <row r="50" spans="1:6" ht="19.5" customHeight="1">
      <c r="A50" s="78" t="s">
        <v>376</v>
      </c>
      <c r="B50" s="77"/>
      <c r="C50" s="77"/>
      <c r="D50" s="77"/>
      <c r="E50" s="77"/>
      <c r="F50" s="77"/>
    </row>
    <row r="51" spans="1:6" ht="19.5" customHeight="1">
      <c r="A51" s="79" t="s">
        <v>377</v>
      </c>
      <c r="B51" s="77"/>
      <c r="C51" s="77"/>
      <c r="D51" s="77"/>
      <c r="E51" s="77"/>
      <c r="F51" s="77"/>
    </row>
    <row r="52" spans="1:6" ht="19.5" customHeight="1">
      <c r="A52" s="79" t="s">
        <v>378</v>
      </c>
      <c r="B52" s="77"/>
      <c r="C52" s="77"/>
      <c r="D52" s="77"/>
      <c r="E52" s="77"/>
      <c r="F52" s="77"/>
    </row>
    <row r="53" spans="1:6" ht="19.5" customHeight="1">
      <c r="A53" s="79" t="s">
        <v>379</v>
      </c>
      <c r="B53" s="77"/>
      <c r="C53" s="77"/>
      <c r="D53" s="77"/>
      <c r="E53" s="77"/>
      <c r="F53" s="77"/>
    </row>
    <row r="54" spans="1:6" ht="19.5" customHeight="1">
      <c r="A54" s="79" t="s">
        <v>380</v>
      </c>
      <c r="B54" s="77"/>
      <c r="C54" s="77"/>
      <c r="D54" s="77"/>
      <c r="E54" s="77"/>
      <c r="F54" s="77"/>
    </row>
    <row r="55" spans="1:6" ht="19.5" customHeight="1">
      <c r="A55" s="79" t="s">
        <v>381</v>
      </c>
      <c r="B55" s="77"/>
      <c r="C55" s="77"/>
      <c r="D55" s="77"/>
      <c r="E55" s="77"/>
      <c r="F55" s="77"/>
    </row>
    <row r="56" spans="1:6" ht="19.5" customHeight="1">
      <c r="A56" s="79" t="s">
        <v>382</v>
      </c>
      <c r="B56" s="77"/>
      <c r="C56" s="77"/>
      <c r="D56" s="77"/>
      <c r="E56" s="77"/>
      <c r="F56" s="77"/>
    </row>
    <row r="57" spans="1:6" ht="19.5" customHeight="1">
      <c r="A57" s="79" t="s">
        <v>383</v>
      </c>
      <c r="B57" s="77"/>
      <c r="C57" s="77"/>
      <c r="D57" s="77"/>
      <c r="E57" s="77"/>
      <c r="F57" s="77"/>
    </row>
    <row r="58" spans="1:6" ht="19.5" customHeight="1">
      <c r="A58" s="79" t="s">
        <v>384</v>
      </c>
      <c r="B58" s="77"/>
      <c r="C58" s="77"/>
      <c r="D58" s="77"/>
      <c r="E58" s="77"/>
      <c r="F58" s="77"/>
    </row>
    <row r="59" spans="1:6" ht="19.5" customHeight="1">
      <c r="A59" s="79" t="s">
        <v>385</v>
      </c>
      <c r="B59" s="77"/>
      <c r="C59" s="77"/>
      <c r="D59" s="77"/>
      <c r="E59" s="77"/>
      <c r="F59" s="77"/>
    </row>
    <row r="60" spans="1:6" ht="19.5" customHeight="1">
      <c r="A60" s="79" t="s">
        <v>386</v>
      </c>
      <c r="B60" s="77"/>
      <c r="C60" s="77"/>
      <c r="D60" s="77"/>
      <c r="E60" s="77"/>
      <c r="F60" s="77"/>
    </row>
    <row r="61" spans="1:6" ht="19.5" customHeight="1">
      <c r="A61" s="78" t="s">
        <v>387</v>
      </c>
      <c r="B61" s="77"/>
      <c r="C61" s="77"/>
      <c r="D61" s="77"/>
      <c r="E61" s="77"/>
      <c r="F61" s="77"/>
    </row>
    <row r="62" spans="1:6" ht="19.5" customHeight="1">
      <c r="A62" s="79" t="s">
        <v>388</v>
      </c>
      <c r="B62" s="77"/>
      <c r="C62" s="77"/>
      <c r="D62" s="77"/>
      <c r="E62" s="77"/>
      <c r="F62" s="77"/>
    </row>
    <row r="63" spans="1:6" ht="19.5" customHeight="1">
      <c r="A63" s="79" t="s">
        <v>389</v>
      </c>
      <c r="B63" s="77"/>
      <c r="C63" s="77"/>
      <c r="D63" s="77"/>
      <c r="E63" s="77"/>
      <c r="F63" s="77"/>
    </row>
    <row r="64" spans="1:6" ht="19.5" customHeight="1">
      <c r="A64" s="79" t="s">
        <v>390</v>
      </c>
      <c r="B64" s="77"/>
      <c r="C64" s="77"/>
      <c r="D64" s="77"/>
      <c r="E64" s="77"/>
      <c r="F64" s="77"/>
    </row>
    <row r="65" spans="1:6" ht="19.5" customHeight="1">
      <c r="A65" s="80" t="s">
        <v>391</v>
      </c>
      <c r="B65" s="77"/>
      <c r="C65" s="77"/>
      <c r="D65" s="77"/>
      <c r="E65" s="77"/>
      <c r="F65" s="77"/>
    </row>
    <row r="66" ht="19.5" customHeight="1">
      <c r="A66" s="79" t="s">
        <v>392</v>
      </c>
    </row>
    <row r="67" ht="19.5" customHeight="1">
      <c r="A67" s="80" t="s">
        <v>393</v>
      </c>
    </row>
    <row r="68" ht="19.5" customHeight="1">
      <c r="A68" s="80" t="s">
        <v>394</v>
      </c>
    </row>
    <row r="69" ht="19.5" customHeight="1">
      <c r="A69" s="80" t="s">
        <v>395</v>
      </c>
    </row>
    <row r="70" ht="19.5" customHeight="1">
      <c r="A70" s="80" t="s">
        <v>396</v>
      </c>
    </row>
    <row r="71" spans="1:6" ht="20.25" customHeight="1">
      <c r="A71" s="78" t="s">
        <v>397</v>
      </c>
      <c r="B71" s="80"/>
      <c r="C71" s="80"/>
      <c r="D71" s="80"/>
      <c r="E71" s="80"/>
      <c r="F71" s="80"/>
    </row>
    <row r="72" spans="1:6" ht="16.5" customHeight="1">
      <c r="A72" s="78"/>
      <c r="B72" s="80"/>
      <c r="C72" s="80"/>
      <c r="D72" s="80"/>
      <c r="E72" s="80"/>
      <c r="F72" s="80"/>
    </row>
    <row r="73" spans="1:6" ht="20.25" customHeight="1">
      <c r="A73" s="78" t="s">
        <v>398</v>
      </c>
      <c r="B73" s="80"/>
      <c r="C73" s="80"/>
      <c r="D73" s="80"/>
      <c r="E73" s="80"/>
      <c r="F73" s="80"/>
    </row>
    <row r="74" spans="1:6" ht="17.25" customHeight="1">
      <c r="A74" s="78"/>
      <c r="B74" s="80"/>
      <c r="C74" s="80"/>
      <c r="D74" s="80"/>
      <c r="E74" s="80"/>
      <c r="F74" s="80"/>
    </row>
    <row r="75" spans="1:6" ht="20.25" customHeight="1">
      <c r="A75" s="78" t="s">
        <v>399</v>
      </c>
      <c r="B75" s="80"/>
      <c r="C75" s="80"/>
      <c r="D75" s="80"/>
      <c r="E75" s="80"/>
      <c r="F75" s="80"/>
    </row>
    <row r="76" spans="1:6" ht="20.25" customHeight="1">
      <c r="A76" s="78" t="s">
        <v>400</v>
      </c>
      <c r="B76" s="80"/>
      <c r="C76" s="80"/>
      <c r="D76" s="80"/>
      <c r="E76" s="80"/>
      <c r="F76" s="80"/>
    </row>
    <row r="77" spans="1:6" ht="9.75" customHeight="1">
      <c r="A77" s="80"/>
      <c r="B77" s="80"/>
      <c r="C77" s="80"/>
      <c r="D77" s="80"/>
      <c r="E77" s="80"/>
      <c r="F77" s="80"/>
    </row>
    <row r="78" spans="1:6" ht="20.25" customHeight="1">
      <c r="A78" s="78" t="s">
        <v>401</v>
      </c>
      <c r="B78" s="80"/>
      <c r="C78" s="80"/>
      <c r="D78" s="80"/>
      <c r="E78" s="80"/>
      <c r="F78" s="80"/>
    </row>
    <row r="79" spans="1:6" ht="20.25" customHeight="1">
      <c r="A79" s="80" t="s">
        <v>402</v>
      </c>
      <c r="B79" s="80"/>
      <c r="C79" s="80"/>
      <c r="D79" s="80"/>
      <c r="E79" s="80"/>
      <c r="F79" s="80"/>
    </row>
    <row r="80" spans="1:6" ht="17.25">
      <c r="A80" s="80" t="s">
        <v>403</v>
      </c>
      <c r="B80" s="80"/>
      <c r="C80" s="80"/>
      <c r="D80" s="80"/>
      <c r="E80" s="80"/>
      <c r="F80" s="80"/>
    </row>
    <row r="81" spans="1:6" ht="18">
      <c r="A81" s="81" t="s">
        <v>404</v>
      </c>
      <c r="B81" s="80"/>
      <c r="C81" s="80"/>
      <c r="D81" s="80"/>
      <c r="E81" s="80"/>
      <c r="F81" s="80"/>
    </row>
    <row r="82" spans="1:6" ht="20.25" customHeight="1">
      <c r="A82" s="80" t="s">
        <v>405</v>
      </c>
      <c r="B82" s="80"/>
      <c r="C82" s="80"/>
      <c r="D82" s="80"/>
      <c r="E82" s="80"/>
      <c r="F82" s="80"/>
    </row>
    <row r="83" spans="1:6" ht="20.25" customHeight="1">
      <c r="A83" s="82" t="s">
        <v>406</v>
      </c>
      <c r="B83" s="80"/>
      <c r="C83" s="80"/>
      <c r="D83" s="80"/>
      <c r="E83" s="80"/>
      <c r="F83" s="80"/>
    </row>
    <row r="84" spans="1:6" ht="20.25" customHeight="1">
      <c r="A84" s="80" t="s">
        <v>407</v>
      </c>
      <c r="B84" s="80"/>
      <c r="C84" s="80"/>
      <c r="D84" s="80"/>
      <c r="E84" s="80"/>
      <c r="F84" s="80"/>
    </row>
    <row r="85" spans="1:6" ht="20.25" customHeight="1">
      <c r="A85" s="80" t="s">
        <v>408</v>
      </c>
      <c r="B85" s="80"/>
      <c r="C85" s="80"/>
      <c r="D85" s="80"/>
      <c r="E85" s="80"/>
      <c r="F85" s="80"/>
    </row>
    <row r="86" spans="1:6" ht="20.25" customHeight="1">
      <c r="A86" s="81" t="s">
        <v>409</v>
      </c>
      <c r="B86" s="80"/>
      <c r="C86" s="80"/>
      <c r="D86" s="80"/>
      <c r="E86" s="80"/>
      <c r="F86" s="80"/>
    </row>
    <row r="87" spans="1:6" ht="20.25" customHeight="1">
      <c r="A87" s="83" t="s">
        <v>410</v>
      </c>
      <c r="B87" s="80"/>
      <c r="C87" s="80"/>
      <c r="D87" s="80"/>
      <c r="E87" s="80"/>
      <c r="F87" s="80"/>
    </row>
    <row r="88" spans="1:6" ht="20.25" customHeight="1">
      <c r="A88" s="83" t="s">
        <v>411</v>
      </c>
      <c r="B88" s="80"/>
      <c r="C88" s="80"/>
      <c r="D88" s="80"/>
      <c r="E88" s="80"/>
      <c r="F88" s="80"/>
    </row>
    <row r="89" spans="1:6" ht="20.25" customHeight="1">
      <c r="A89" s="83" t="s">
        <v>412</v>
      </c>
      <c r="B89" s="80"/>
      <c r="C89" s="80"/>
      <c r="D89" s="80"/>
      <c r="E89" s="80"/>
      <c r="F89" s="80"/>
    </row>
    <row r="90" spans="1:6" ht="20.25" customHeight="1">
      <c r="A90" s="83" t="s">
        <v>413</v>
      </c>
      <c r="B90" s="80"/>
      <c r="C90" s="80"/>
      <c r="D90" s="80"/>
      <c r="E90" s="80"/>
      <c r="F90" s="80"/>
    </row>
    <row r="91" spans="1:6" ht="20.25" customHeight="1">
      <c r="A91" s="83" t="s">
        <v>414</v>
      </c>
      <c r="B91" s="80"/>
      <c r="C91" s="80"/>
      <c r="D91" s="80"/>
      <c r="E91" s="80"/>
      <c r="F91" s="80"/>
    </row>
    <row r="92" spans="1:6" ht="20.25" customHeight="1">
      <c r="A92" s="81" t="s">
        <v>415</v>
      </c>
      <c r="B92" s="80"/>
      <c r="C92" s="80"/>
      <c r="D92" s="80"/>
      <c r="E92" s="80"/>
      <c r="F92" s="80"/>
    </row>
    <row r="93" spans="1:6" ht="20.25" customHeight="1">
      <c r="A93" s="80" t="s">
        <v>416</v>
      </c>
      <c r="B93" s="80"/>
      <c r="C93" s="80"/>
      <c r="D93" s="80"/>
      <c r="E93" s="80"/>
      <c r="F93" s="80"/>
    </row>
    <row r="94" spans="1:6" ht="20.25" customHeight="1">
      <c r="A94" s="80" t="s">
        <v>417</v>
      </c>
      <c r="B94" s="80"/>
      <c r="C94" s="80"/>
      <c r="D94" s="80"/>
      <c r="E94" s="80"/>
      <c r="F94" s="80"/>
    </row>
    <row r="95" spans="1:6" ht="20.25" customHeight="1">
      <c r="A95" s="80" t="s">
        <v>418</v>
      </c>
      <c r="B95" s="80"/>
      <c r="C95" s="80"/>
      <c r="D95" s="80"/>
      <c r="E95" s="80"/>
      <c r="F95" s="80"/>
    </row>
    <row r="96" spans="1:6" ht="20.25" customHeight="1">
      <c r="A96" s="80" t="s">
        <v>419</v>
      </c>
      <c r="B96" s="80"/>
      <c r="C96" s="80"/>
      <c r="D96" s="80"/>
      <c r="E96" s="80"/>
      <c r="F96" s="80"/>
    </row>
    <row r="97" spans="1:6" ht="20.25" customHeight="1">
      <c r="A97" s="80" t="s">
        <v>420</v>
      </c>
      <c r="B97" s="80"/>
      <c r="C97" s="80"/>
      <c r="D97" s="80"/>
      <c r="E97" s="80"/>
      <c r="F97" s="80"/>
    </row>
    <row r="98" spans="1:6" ht="20.25" customHeight="1">
      <c r="A98" s="81" t="s">
        <v>421</v>
      </c>
      <c r="B98" s="80"/>
      <c r="C98" s="80"/>
      <c r="D98" s="80"/>
      <c r="E98" s="80"/>
      <c r="F98" s="80"/>
    </row>
    <row r="99" spans="1:6" ht="20.25" customHeight="1">
      <c r="A99" s="80" t="s">
        <v>422</v>
      </c>
      <c r="B99" s="80"/>
      <c r="C99" s="80"/>
      <c r="D99" s="80"/>
      <c r="E99" s="80"/>
      <c r="F99" s="80"/>
    </row>
    <row r="100" spans="1:6" ht="20.25" customHeight="1">
      <c r="A100" s="80" t="s">
        <v>423</v>
      </c>
      <c r="B100" s="80"/>
      <c r="C100" s="80"/>
      <c r="D100" s="80"/>
      <c r="E100" s="80"/>
      <c r="F100" s="80"/>
    </row>
    <row r="101" spans="1:6" ht="20.25" customHeight="1">
      <c r="A101" s="81" t="s">
        <v>424</v>
      </c>
      <c r="B101" s="80"/>
      <c r="C101" s="80"/>
      <c r="D101" s="80"/>
      <c r="E101" s="80"/>
      <c r="F101" s="80"/>
    </row>
    <row r="102" spans="1:6" ht="20.25" customHeight="1">
      <c r="A102" s="81" t="s">
        <v>425</v>
      </c>
      <c r="B102" s="80"/>
      <c r="C102" s="80"/>
      <c r="D102" s="80"/>
      <c r="E102" s="80"/>
      <c r="F102" s="80"/>
    </row>
    <row r="103" spans="1:6" ht="20.25" customHeight="1">
      <c r="A103" s="83" t="s">
        <v>426</v>
      </c>
      <c r="B103" s="80"/>
      <c r="C103" s="80"/>
      <c r="D103" s="80"/>
      <c r="E103" s="80"/>
      <c r="F103" s="80"/>
    </row>
    <row r="104" spans="1:6" ht="20.25" customHeight="1">
      <c r="A104" s="83" t="s">
        <v>427</v>
      </c>
      <c r="B104" s="80"/>
      <c r="C104" s="80"/>
      <c r="D104" s="80"/>
      <c r="E104" s="80"/>
      <c r="F104" s="80"/>
    </row>
    <row r="105" spans="1:6" ht="20.25" customHeight="1">
      <c r="A105" s="81" t="s">
        <v>428</v>
      </c>
      <c r="B105" s="80"/>
      <c r="C105" s="80"/>
      <c r="D105" s="80"/>
      <c r="E105" s="80"/>
      <c r="F105" s="80"/>
    </row>
    <row r="106" spans="1:6" ht="20.25" customHeight="1">
      <c r="A106" s="81" t="s">
        <v>429</v>
      </c>
      <c r="B106" s="80"/>
      <c r="C106" s="80"/>
      <c r="D106" s="80"/>
      <c r="E106" s="80"/>
      <c r="F106" s="80"/>
    </row>
    <row r="107" ht="20.25" customHeight="1">
      <c r="A107" s="84" t="s">
        <v>430</v>
      </c>
    </row>
    <row r="108" ht="20.25" customHeight="1">
      <c r="A108" s="84" t="s">
        <v>431</v>
      </c>
    </row>
    <row r="109" spans="1:6" ht="18" customHeight="1">
      <c r="A109" s="85" t="s">
        <v>432</v>
      </c>
      <c r="B109" s="86"/>
      <c r="C109" s="87"/>
      <c r="D109" s="88" t="s">
        <v>433</v>
      </c>
      <c r="E109" s="89"/>
      <c r="F109" s="90" t="s">
        <v>434</v>
      </c>
    </row>
    <row r="110" spans="1:6" ht="18" customHeight="1">
      <c r="A110" s="91" t="s">
        <v>435</v>
      </c>
      <c r="B110" s="92"/>
      <c r="C110" s="93"/>
      <c r="D110" s="94">
        <v>88674309</v>
      </c>
      <c r="E110" s="95"/>
      <c r="F110" s="96">
        <f>'[1]TMBCQ2'!D111</f>
        <v>49648070</v>
      </c>
    </row>
    <row r="111" spans="1:6" ht="18" customHeight="1">
      <c r="A111" s="91" t="s">
        <v>436</v>
      </c>
      <c r="B111" s="92"/>
      <c r="C111" s="93"/>
      <c r="D111" s="97">
        <v>493297632</v>
      </c>
      <c r="E111" s="98"/>
      <c r="F111" s="96">
        <f>'[1]TMBCQ2'!D112</f>
        <v>1531459705</v>
      </c>
    </row>
    <row r="112" spans="1:6" ht="18" customHeight="1">
      <c r="A112" s="91" t="s">
        <v>437</v>
      </c>
      <c r="B112" s="92"/>
      <c r="C112" s="93"/>
      <c r="D112" s="97"/>
      <c r="E112" s="98"/>
      <c r="F112" s="99"/>
    </row>
    <row r="113" spans="1:6" ht="18" customHeight="1">
      <c r="A113" s="100"/>
      <c r="B113" s="92"/>
      <c r="C113" s="101" t="s">
        <v>438</v>
      </c>
      <c r="D113" s="102">
        <f>D110+D111</f>
        <v>581971941</v>
      </c>
      <c r="E113" s="103"/>
      <c r="F113" s="104">
        <f>F110+F111</f>
        <v>1581107775</v>
      </c>
    </row>
    <row r="114" spans="1:6" ht="18" customHeight="1">
      <c r="A114" s="100" t="s">
        <v>439</v>
      </c>
      <c r="B114" s="92"/>
      <c r="C114" s="101"/>
      <c r="D114" s="97"/>
      <c r="E114" s="98"/>
      <c r="F114" s="105"/>
    </row>
    <row r="115" spans="1:6" ht="18" customHeight="1">
      <c r="A115" s="91" t="s">
        <v>440</v>
      </c>
      <c r="B115" s="92"/>
      <c r="C115" s="101"/>
      <c r="D115" s="97"/>
      <c r="E115" s="98"/>
      <c r="F115" s="105"/>
    </row>
    <row r="116" spans="1:6" ht="18" customHeight="1">
      <c r="A116" s="91" t="s">
        <v>441</v>
      </c>
      <c r="B116" s="92"/>
      <c r="C116" s="101"/>
      <c r="D116" s="97"/>
      <c r="E116" s="98"/>
      <c r="F116" s="106"/>
    </row>
    <row r="117" spans="1:6" ht="18" customHeight="1">
      <c r="A117" s="91" t="s">
        <v>442</v>
      </c>
      <c r="B117" s="92"/>
      <c r="C117" s="101"/>
      <c r="D117" s="97"/>
      <c r="E117" s="98"/>
      <c r="F117" s="105"/>
    </row>
    <row r="118" spans="1:6" ht="18" customHeight="1">
      <c r="A118" s="100"/>
      <c r="B118" s="92"/>
      <c r="C118" s="101" t="s">
        <v>438</v>
      </c>
      <c r="D118" s="102">
        <f>SUM(D116:D117)</f>
        <v>0</v>
      </c>
      <c r="E118" s="103"/>
      <c r="F118" s="105">
        <f>SUM(F115:F117)</f>
        <v>0</v>
      </c>
    </row>
    <row r="119" spans="1:6" ht="18" customHeight="1">
      <c r="A119" s="100" t="s">
        <v>443</v>
      </c>
      <c r="B119" s="92"/>
      <c r="C119" s="93"/>
      <c r="D119" s="107"/>
      <c r="E119" s="108"/>
      <c r="F119" s="106"/>
    </row>
    <row r="120" spans="1:6" ht="18" customHeight="1">
      <c r="A120" s="91" t="s">
        <v>444</v>
      </c>
      <c r="B120" s="92"/>
      <c r="C120" s="93"/>
      <c r="D120" s="94"/>
      <c r="E120" s="95"/>
      <c r="F120" s="96">
        <f>'[1]TMBCQ2'!D121</f>
        <v>0</v>
      </c>
    </row>
    <row r="121" spans="1:6" ht="18" customHeight="1">
      <c r="A121" s="91" t="s">
        <v>445</v>
      </c>
      <c r="B121" s="92"/>
      <c r="C121" s="93"/>
      <c r="D121" s="97"/>
      <c r="E121" s="98"/>
      <c r="F121" s="96">
        <f>'[1]TMBCQ2'!D122</f>
        <v>0</v>
      </c>
    </row>
    <row r="122" spans="1:6" ht="18" customHeight="1">
      <c r="A122" s="91" t="s">
        <v>446</v>
      </c>
      <c r="B122" s="92"/>
      <c r="C122" s="93"/>
      <c r="D122" s="97">
        <v>32000000</v>
      </c>
      <c r="E122" s="98"/>
      <c r="F122" s="96">
        <f>'[1]TMBCQ2'!D123</f>
        <v>32000000</v>
      </c>
    </row>
    <row r="123" spans="1:6" ht="18" customHeight="1">
      <c r="A123" s="91" t="s">
        <v>447</v>
      </c>
      <c r="B123" s="92"/>
      <c r="C123" s="93"/>
      <c r="D123" s="97">
        <v>14480000</v>
      </c>
      <c r="E123" s="98"/>
      <c r="F123" s="96">
        <f>'[1]TMBCQ2'!D124</f>
        <v>60635089</v>
      </c>
    </row>
    <row r="124" spans="1:6" ht="18" customHeight="1">
      <c r="A124" s="91"/>
      <c r="B124" s="92"/>
      <c r="C124" s="101" t="s">
        <v>438</v>
      </c>
      <c r="D124" s="102">
        <f>SUM(D122:D123)</f>
        <v>46480000</v>
      </c>
      <c r="E124" s="103"/>
      <c r="F124" s="104">
        <f>SUM(F122:F123)</f>
        <v>92635089</v>
      </c>
    </row>
    <row r="125" spans="1:6" ht="18" customHeight="1">
      <c r="A125" s="100" t="s">
        <v>448</v>
      </c>
      <c r="B125" s="92"/>
      <c r="C125" s="93"/>
      <c r="D125" s="97"/>
      <c r="E125" s="98"/>
      <c r="F125" s="99"/>
    </row>
    <row r="126" spans="1:6" ht="18" customHeight="1">
      <c r="A126" s="91" t="s">
        <v>449</v>
      </c>
      <c r="B126" s="92"/>
      <c r="C126" s="93"/>
      <c r="D126" s="97"/>
      <c r="E126" s="98"/>
      <c r="F126" s="96">
        <f>'[1]TMBCQ2'!D127</f>
        <v>0</v>
      </c>
    </row>
    <row r="127" spans="1:6" ht="18" customHeight="1">
      <c r="A127" s="91" t="s">
        <v>450</v>
      </c>
      <c r="B127" s="92"/>
      <c r="C127" s="93"/>
      <c r="D127" s="97">
        <v>1652246612</v>
      </c>
      <c r="E127" s="98"/>
      <c r="F127" s="96">
        <f>'[1]TMBCQ2'!D128</f>
        <v>1852283982</v>
      </c>
    </row>
    <row r="128" spans="1:6" ht="18" customHeight="1">
      <c r="A128" s="91" t="s">
        <v>451</v>
      </c>
      <c r="B128" s="92"/>
      <c r="C128" s="93"/>
      <c r="D128" s="97"/>
      <c r="E128" s="98"/>
      <c r="F128" s="96">
        <f>'[1]TMBCQ2'!D129</f>
        <v>0</v>
      </c>
    </row>
    <row r="129" spans="1:6" ht="18" customHeight="1">
      <c r="A129" s="91" t="s">
        <v>452</v>
      </c>
      <c r="B129" s="92"/>
      <c r="C129" s="93"/>
      <c r="D129" s="97"/>
      <c r="E129" s="98"/>
      <c r="F129" s="96">
        <f>'[1]TMBCQ2'!D130</f>
        <v>0</v>
      </c>
    </row>
    <row r="130" spans="1:6" ht="18" customHeight="1">
      <c r="A130" s="91" t="s">
        <v>453</v>
      </c>
      <c r="B130" s="92"/>
      <c r="C130" s="93"/>
      <c r="D130" s="97">
        <v>346609000</v>
      </c>
      <c r="E130" s="98"/>
      <c r="F130" s="96">
        <f>'[1]TMBCQ2'!D131</f>
        <v>463780000</v>
      </c>
    </row>
    <row r="131" spans="1:6" ht="18" customHeight="1">
      <c r="A131" s="91" t="s">
        <v>454</v>
      </c>
      <c r="B131" s="92"/>
      <c r="C131" s="93"/>
      <c r="D131" s="97">
        <v>14355958494</v>
      </c>
      <c r="E131" s="98"/>
      <c r="F131" s="96">
        <f>'[1]TMBCQ2'!D132</f>
        <v>24310915990</v>
      </c>
    </row>
    <row r="132" spans="1:6" ht="18" customHeight="1">
      <c r="A132" s="91" t="s">
        <v>455</v>
      </c>
      <c r="B132" s="92"/>
      <c r="C132" s="93"/>
      <c r="D132" s="97"/>
      <c r="E132" s="98"/>
      <c r="F132" s="96">
        <f>'[1]TMBCQ2'!D133</f>
        <v>0</v>
      </c>
    </row>
    <row r="133" spans="1:6" ht="18" customHeight="1">
      <c r="A133" s="91" t="s">
        <v>456</v>
      </c>
      <c r="B133" s="92"/>
      <c r="C133" s="93"/>
      <c r="D133" s="97"/>
      <c r="E133" s="98"/>
      <c r="F133" s="96">
        <f>'[1]TMBCQ2'!D134</f>
        <v>0</v>
      </c>
    </row>
    <row r="134" spans="1:6" ht="18" customHeight="1">
      <c r="A134" s="91" t="s">
        <v>457</v>
      </c>
      <c r="B134" s="92"/>
      <c r="C134" s="93"/>
      <c r="D134" s="97"/>
      <c r="E134" s="98"/>
      <c r="F134" s="96">
        <f>'[1]TMBCQ2'!D135</f>
        <v>0</v>
      </c>
    </row>
    <row r="135" spans="1:6" ht="18" customHeight="1">
      <c r="A135" s="109" t="s">
        <v>458</v>
      </c>
      <c r="B135" s="110"/>
      <c r="C135" s="111"/>
      <c r="D135" s="102">
        <f>SUM(D127:D134)</f>
        <v>16354814106</v>
      </c>
      <c r="E135" s="103"/>
      <c r="F135" s="104">
        <f>SUM(F126:F134)</f>
        <v>26626979972</v>
      </c>
    </row>
    <row r="136" spans="1:6" ht="18" customHeight="1">
      <c r="A136" s="91" t="s">
        <v>459</v>
      </c>
      <c r="B136" s="92"/>
      <c r="C136" s="93"/>
      <c r="D136" s="97"/>
      <c r="E136" s="98"/>
      <c r="F136" s="99"/>
    </row>
    <row r="137" spans="1:6" ht="18" customHeight="1">
      <c r="A137" s="91" t="s">
        <v>460</v>
      </c>
      <c r="B137" s="92"/>
      <c r="C137" s="93"/>
      <c r="D137" s="97"/>
      <c r="E137" s="98"/>
      <c r="F137" s="104"/>
    </row>
    <row r="138" spans="1:6" ht="18" customHeight="1">
      <c r="A138" s="91" t="s">
        <v>461</v>
      </c>
      <c r="B138" s="92"/>
      <c r="C138" s="93"/>
      <c r="D138" s="97"/>
      <c r="E138" s="98"/>
      <c r="F138" s="105"/>
    </row>
    <row r="139" spans="1:6" ht="18" customHeight="1">
      <c r="A139" s="91" t="s">
        <v>462</v>
      </c>
      <c r="B139" s="92"/>
      <c r="C139" s="93"/>
      <c r="D139" s="97"/>
      <c r="E139" s="98"/>
      <c r="F139" s="104"/>
    </row>
    <row r="140" spans="1:6" ht="18" customHeight="1">
      <c r="A140" s="91" t="s">
        <v>463</v>
      </c>
      <c r="B140" s="92"/>
      <c r="C140" s="93"/>
      <c r="D140" s="97">
        <v>100342122</v>
      </c>
      <c r="E140" s="98"/>
      <c r="F140" s="96">
        <f>'[1]TMBCQ2'!D141</f>
        <v>49522203</v>
      </c>
    </row>
    <row r="141" spans="1:6" ht="18" customHeight="1">
      <c r="A141" s="91" t="s">
        <v>464</v>
      </c>
      <c r="B141" s="92"/>
      <c r="C141" s="93"/>
      <c r="D141" s="97"/>
      <c r="E141" s="98"/>
      <c r="F141" s="105"/>
    </row>
    <row r="142" spans="1:6" ht="18" customHeight="1">
      <c r="A142" s="100" t="s">
        <v>465</v>
      </c>
      <c r="B142" s="92"/>
      <c r="C142" s="93"/>
      <c r="D142" s="97"/>
      <c r="E142" s="98"/>
      <c r="F142" s="99"/>
    </row>
    <row r="143" spans="1:6" ht="18" customHeight="1">
      <c r="A143" s="91" t="s">
        <v>466</v>
      </c>
      <c r="B143" s="92"/>
      <c r="C143" s="93"/>
      <c r="D143" s="97"/>
      <c r="E143" s="98"/>
      <c r="F143" s="99"/>
    </row>
    <row r="144" spans="1:6" ht="18" customHeight="1">
      <c r="A144" s="91" t="s">
        <v>467</v>
      </c>
      <c r="B144" s="92"/>
      <c r="C144" s="93"/>
      <c r="D144" s="97"/>
      <c r="E144" s="98"/>
      <c r="F144" s="99"/>
    </row>
    <row r="145" spans="1:6" ht="18" customHeight="1">
      <c r="A145" s="112"/>
      <c r="B145" s="113"/>
      <c r="C145" s="114" t="s">
        <v>438</v>
      </c>
      <c r="D145" s="115">
        <f>SUM(D143:D144)</f>
        <v>0</v>
      </c>
      <c r="E145" s="116"/>
      <c r="F145" s="117"/>
    </row>
    <row r="146" spans="1:6" ht="18">
      <c r="A146" s="85" t="s">
        <v>468</v>
      </c>
      <c r="B146" s="86"/>
      <c r="C146" s="87"/>
      <c r="D146" s="88" t="s">
        <v>433</v>
      </c>
      <c r="E146" s="89"/>
      <c r="F146" s="90" t="s">
        <v>434</v>
      </c>
    </row>
    <row r="147" spans="1:6" ht="17.25">
      <c r="A147" s="91" t="s">
        <v>469</v>
      </c>
      <c r="B147" s="92"/>
      <c r="C147" s="93"/>
      <c r="D147" s="97"/>
      <c r="E147" s="98"/>
      <c r="F147" s="99"/>
    </row>
    <row r="148" spans="1:6" ht="17.25">
      <c r="A148" s="91" t="s">
        <v>470</v>
      </c>
      <c r="B148" s="92"/>
      <c r="C148" s="93"/>
      <c r="D148" s="97"/>
      <c r="E148" s="98"/>
      <c r="F148" s="99"/>
    </row>
    <row r="149" spans="1:6" ht="18">
      <c r="A149" s="112"/>
      <c r="B149" s="113"/>
      <c r="C149" s="114" t="s">
        <v>438</v>
      </c>
      <c r="D149" s="118"/>
      <c r="E149" s="119"/>
      <c r="F149" s="120"/>
    </row>
    <row r="150" spans="1:6" ht="18">
      <c r="A150" s="85" t="s">
        <v>471</v>
      </c>
      <c r="B150" s="86"/>
      <c r="C150" s="87"/>
      <c r="D150" s="121"/>
      <c r="E150" s="122"/>
      <c r="F150" s="123"/>
    </row>
    <row r="151" spans="1:6" ht="17.25">
      <c r="A151" s="91" t="s">
        <v>472</v>
      </c>
      <c r="B151" s="92"/>
      <c r="C151" s="93"/>
      <c r="D151" s="97"/>
      <c r="E151" s="98"/>
      <c r="F151" s="96">
        <f>'[1]TMBCQ2'!D152</f>
        <v>0</v>
      </c>
    </row>
    <row r="152" spans="1:6" ht="17.25">
      <c r="A152" s="91" t="s">
        <v>473</v>
      </c>
      <c r="B152" s="92"/>
      <c r="C152" s="93"/>
      <c r="D152" s="97"/>
      <c r="E152" s="98"/>
      <c r="F152" s="99"/>
    </row>
    <row r="153" spans="1:6" ht="17.25">
      <c r="A153" s="91" t="s">
        <v>474</v>
      </c>
      <c r="B153" s="92"/>
      <c r="C153" s="93"/>
      <c r="D153" s="97"/>
      <c r="E153" s="98"/>
      <c r="F153" s="99"/>
    </row>
    <row r="154" spans="1:6" ht="17.25">
      <c r="A154" s="91" t="s">
        <v>475</v>
      </c>
      <c r="B154" s="92"/>
      <c r="C154" s="93"/>
      <c r="D154" s="97"/>
      <c r="E154" s="98"/>
      <c r="F154" s="99"/>
    </row>
    <row r="155" spans="1:6" ht="18">
      <c r="A155" s="112"/>
      <c r="B155" s="113"/>
      <c r="C155" s="114" t="s">
        <v>438</v>
      </c>
      <c r="D155" s="115">
        <f>SUM(D151:D154)</f>
        <v>0</v>
      </c>
      <c r="E155" s="116"/>
      <c r="F155" s="124">
        <f>SUM(F151:F154)</f>
        <v>0</v>
      </c>
    </row>
    <row r="156" spans="1:6" ht="18">
      <c r="A156" s="92"/>
      <c r="B156" s="92"/>
      <c r="C156" s="101"/>
      <c r="D156" s="125"/>
      <c r="E156" s="125"/>
      <c r="F156" s="80"/>
    </row>
    <row r="157" spans="1:2" ht="18">
      <c r="A157" s="84" t="s">
        <v>476</v>
      </c>
      <c r="B157" s="126"/>
    </row>
    <row r="158" spans="1:6" ht="18">
      <c r="A158" s="84"/>
      <c r="B158" s="126"/>
      <c r="E158" s="127" t="s">
        <v>477</v>
      </c>
      <c r="F158" s="127"/>
    </row>
    <row r="159" spans="1:6" ht="17.25">
      <c r="A159" s="128"/>
      <c r="B159" s="128"/>
      <c r="C159" s="128"/>
      <c r="D159" s="128"/>
      <c r="E159" s="128"/>
      <c r="F159" s="128"/>
    </row>
    <row r="160" spans="1:6" ht="18">
      <c r="A160" s="129"/>
      <c r="B160" s="130" t="s">
        <v>478</v>
      </c>
      <c r="C160" s="131"/>
      <c r="D160" s="131"/>
      <c r="E160" s="131"/>
      <c r="F160" s="132"/>
    </row>
    <row r="161" spans="1:6" ht="17.25">
      <c r="A161" s="133"/>
      <c r="B161" s="134" t="s">
        <v>479</v>
      </c>
      <c r="C161" s="134" t="s">
        <v>480</v>
      </c>
      <c r="D161" s="135" t="s">
        <v>481</v>
      </c>
      <c r="E161" s="136" t="s">
        <v>482</v>
      </c>
      <c r="F161" s="137"/>
    </row>
    <row r="162" spans="1:6" ht="18">
      <c r="A162" s="138" t="s">
        <v>483</v>
      </c>
      <c r="B162" s="136" t="s">
        <v>484</v>
      </c>
      <c r="C162" s="136" t="s">
        <v>485</v>
      </c>
      <c r="D162" s="135" t="s">
        <v>486</v>
      </c>
      <c r="E162" s="136" t="s">
        <v>487</v>
      </c>
      <c r="F162" s="138" t="s">
        <v>438</v>
      </c>
    </row>
    <row r="163" spans="1:6" ht="18">
      <c r="A163" s="139"/>
      <c r="B163" s="140"/>
      <c r="C163" s="140"/>
      <c r="D163" s="141" t="s">
        <v>488</v>
      </c>
      <c r="E163" s="140" t="s">
        <v>489</v>
      </c>
      <c r="F163" s="142"/>
    </row>
    <row r="164" spans="1:6" ht="18">
      <c r="A164" s="143" t="s">
        <v>490</v>
      </c>
      <c r="B164" s="144"/>
      <c r="C164" s="144"/>
      <c r="D164" s="144"/>
      <c r="E164" s="144"/>
      <c r="F164" s="145"/>
    </row>
    <row r="165" spans="1:6" ht="18">
      <c r="A165" s="138" t="s">
        <v>491</v>
      </c>
      <c r="B165" s="146">
        <f>'[1]TMBCQ2'!B173</f>
        <v>9066493801</v>
      </c>
      <c r="C165" s="146">
        <v>359917783</v>
      </c>
      <c r="D165" s="146">
        <v>1059641926</v>
      </c>
      <c r="E165" s="146">
        <v>701492170</v>
      </c>
      <c r="F165" s="146">
        <f>B165+C165+D165+E165</f>
        <v>11187545680</v>
      </c>
    </row>
    <row r="166" spans="1:6" ht="17.25">
      <c r="A166" s="133" t="s">
        <v>492</v>
      </c>
      <c r="B166" s="147"/>
      <c r="C166" s="147"/>
      <c r="D166" s="147"/>
      <c r="E166" s="148"/>
      <c r="F166" s="146">
        <f aca="true" t="shared" si="0" ref="F166:F179">B166+C166+D166+E166</f>
        <v>0</v>
      </c>
    </row>
    <row r="167" spans="1:6" ht="17.25">
      <c r="A167" s="133" t="s">
        <v>493</v>
      </c>
      <c r="B167" s="148"/>
      <c r="C167" s="147"/>
      <c r="D167" s="147"/>
      <c r="E167" s="148"/>
      <c r="F167" s="146">
        <f t="shared" si="0"/>
        <v>0</v>
      </c>
    </row>
    <row r="168" spans="1:6" ht="17.25">
      <c r="A168" s="133" t="s">
        <v>494</v>
      </c>
      <c r="B168" s="147"/>
      <c r="C168" s="147"/>
      <c r="D168" s="147"/>
      <c r="E168" s="148"/>
      <c r="F168" s="146">
        <f t="shared" si="0"/>
        <v>0</v>
      </c>
    </row>
    <row r="169" spans="1:6" ht="17.25">
      <c r="A169" s="133" t="s">
        <v>495</v>
      </c>
      <c r="B169" s="147"/>
      <c r="C169" s="147"/>
      <c r="D169" s="147"/>
      <c r="E169" s="148"/>
      <c r="F169" s="146">
        <f t="shared" si="0"/>
        <v>0</v>
      </c>
    </row>
    <row r="170" spans="1:6" ht="17.25">
      <c r="A170" s="133" t="s">
        <v>496</v>
      </c>
      <c r="B170" s="147"/>
      <c r="C170" s="147"/>
      <c r="D170" s="147"/>
      <c r="E170" s="148"/>
      <c r="F170" s="146">
        <f t="shared" si="0"/>
        <v>0</v>
      </c>
    </row>
    <row r="171" spans="1:6" ht="17.25">
      <c r="A171" s="133" t="s">
        <v>497</v>
      </c>
      <c r="B171" s="147"/>
      <c r="C171" s="147"/>
      <c r="D171" s="147"/>
      <c r="E171" s="148"/>
      <c r="F171" s="146">
        <f t="shared" si="0"/>
        <v>0</v>
      </c>
    </row>
    <row r="172" spans="1:6" ht="18">
      <c r="A172" s="138" t="s">
        <v>498</v>
      </c>
      <c r="B172" s="146">
        <f>B165+B166+B167+B168-B169-B170-B171</f>
        <v>9066493801</v>
      </c>
      <c r="C172" s="146">
        <f>C165+C166+C167+C168-C169-C170-C171</f>
        <v>359917783</v>
      </c>
      <c r="D172" s="146">
        <f>D165+D166+D167+D168-D169-D170-D171</f>
        <v>1059641926</v>
      </c>
      <c r="E172" s="149">
        <f>E165+E166+E167+E168-E169-E170-E171</f>
        <v>701492170</v>
      </c>
      <c r="F172" s="146">
        <f>F165+F166+F167+F168-F169-F170-F171</f>
        <v>11187545680</v>
      </c>
    </row>
    <row r="173" spans="1:6" ht="18">
      <c r="A173" s="150" t="s">
        <v>499</v>
      </c>
      <c r="B173" s="147"/>
      <c r="C173" s="147"/>
      <c r="D173" s="147"/>
      <c r="E173" s="147"/>
      <c r="F173" s="146">
        <f t="shared" si="0"/>
        <v>0</v>
      </c>
    </row>
    <row r="174" spans="1:6" ht="18">
      <c r="A174" s="138" t="s">
        <v>491</v>
      </c>
      <c r="B174" s="146">
        <v>2147371463</v>
      </c>
      <c r="C174" s="146">
        <v>359917783</v>
      </c>
      <c r="D174" s="146">
        <v>426439488</v>
      </c>
      <c r="E174" s="146">
        <v>617786186</v>
      </c>
      <c r="F174" s="146">
        <f>SUM(B174:E174)</f>
        <v>3551514920</v>
      </c>
    </row>
    <row r="175" spans="1:6" ht="17.25">
      <c r="A175" s="133" t="s">
        <v>500</v>
      </c>
      <c r="B175" s="147">
        <v>120600282</v>
      </c>
      <c r="C175" s="147"/>
      <c r="D175" s="147">
        <v>34538313</v>
      </c>
      <c r="E175" s="147">
        <v>6675000</v>
      </c>
      <c r="F175" s="146">
        <f t="shared" si="0"/>
        <v>161813595</v>
      </c>
    </row>
    <row r="176" spans="1:6" ht="17.25">
      <c r="A176" s="133" t="s">
        <v>494</v>
      </c>
      <c r="B176" s="147"/>
      <c r="C176" s="147"/>
      <c r="D176" s="147"/>
      <c r="E176" s="147"/>
      <c r="F176" s="146"/>
    </row>
    <row r="177" spans="1:6" ht="17.25">
      <c r="A177" s="133" t="s">
        <v>501</v>
      </c>
      <c r="B177" s="147"/>
      <c r="C177" s="147"/>
      <c r="D177" s="147"/>
      <c r="E177" s="147"/>
      <c r="F177" s="146">
        <f t="shared" si="0"/>
        <v>0</v>
      </c>
    </row>
    <row r="178" spans="1:6" ht="17.25">
      <c r="A178" s="133" t="s">
        <v>496</v>
      </c>
      <c r="B178" s="147"/>
      <c r="C178" s="147"/>
      <c r="D178" s="147"/>
      <c r="E178" s="147"/>
      <c r="F178" s="146">
        <f t="shared" si="0"/>
        <v>0</v>
      </c>
    </row>
    <row r="179" spans="1:6" ht="17.25">
      <c r="A179" s="133" t="s">
        <v>497</v>
      </c>
      <c r="B179" s="147"/>
      <c r="C179" s="147"/>
      <c r="D179" s="147"/>
      <c r="E179" s="147"/>
      <c r="F179" s="146">
        <f t="shared" si="0"/>
        <v>0</v>
      </c>
    </row>
    <row r="180" spans="1:6" ht="18">
      <c r="A180" s="138" t="s">
        <v>498</v>
      </c>
      <c r="B180" s="151">
        <f>SUM(B174:B179)</f>
        <v>2267971745</v>
      </c>
      <c r="C180" s="151">
        <f>SUM(C174:C179)</f>
        <v>359917783</v>
      </c>
      <c r="D180" s="151">
        <f>SUM(D174:D179)</f>
        <v>460977801</v>
      </c>
      <c r="E180" s="151">
        <f>SUM(E174:E179)</f>
        <v>624461186</v>
      </c>
      <c r="F180" s="151">
        <f>SUM(F174:F179)</f>
        <v>3713328515</v>
      </c>
    </row>
    <row r="181" spans="1:6" ht="18">
      <c r="A181" s="150" t="s">
        <v>502</v>
      </c>
      <c r="B181" s="146"/>
      <c r="C181" s="146"/>
      <c r="D181" s="146"/>
      <c r="E181" s="146"/>
      <c r="F181" s="146"/>
    </row>
    <row r="182" spans="1:6" ht="17.25">
      <c r="A182" s="133" t="s">
        <v>503</v>
      </c>
      <c r="B182" s="146">
        <f>B165-B174</f>
        <v>6919122338</v>
      </c>
      <c r="C182" s="146">
        <f>C165-C174</f>
        <v>0</v>
      </c>
      <c r="D182" s="146">
        <f>D165-D174</f>
        <v>633202438</v>
      </c>
      <c r="E182" s="146">
        <f>E165-E174</f>
        <v>83705984</v>
      </c>
      <c r="F182" s="146">
        <f>SUM(B182:E182)</f>
        <v>7636030760</v>
      </c>
    </row>
    <row r="183" spans="1:6" ht="17.25">
      <c r="A183" s="133" t="s">
        <v>504</v>
      </c>
      <c r="B183" s="146">
        <f>B172-B180</f>
        <v>6798522056</v>
      </c>
      <c r="C183" s="146">
        <f>C172-C180</f>
        <v>0</v>
      </c>
      <c r="D183" s="146">
        <f>D172-D180</f>
        <v>598664125</v>
      </c>
      <c r="E183" s="146">
        <f>E172-E180</f>
        <v>77030984</v>
      </c>
      <c r="F183" s="146">
        <f>B183+C183+D183+E183</f>
        <v>7474217165</v>
      </c>
    </row>
    <row r="184" spans="1:6" ht="17.25">
      <c r="A184" s="152"/>
      <c r="B184" s="152"/>
      <c r="C184" s="152"/>
      <c r="D184" s="152"/>
      <c r="E184" s="152"/>
      <c r="F184" s="152"/>
    </row>
    <row r="185" spans="1:6" ht="17.25">
      <c r="A185" s="153"/>
      <c r="B185" s="153"/>
      <c r="C185" s="153"/>
      <c r="D185" s="153"/>
      <c r="E185" s="153"/>
      <c r="F185" s="153"/>
    </row>
    <row r="186" spans="1:6" ht="18" customHeight="1">
      <c r="A186" s="154" t="s">
        <v>505</v>
      </c>
      <c r="B186" s="154"/>
      <c r="C186" s="154"/>
      <c r="D186" s="154"/>
      <c r="E186" s="154"/>
      <c r="F186" s="154"/>
    </row>
    <row r="187" spans="1:6" ht="18" customHeight="1">
      <c r="A187" s="154" t="s">
        <v>506</v>
      </c>
      <c r="B187" s="154"/>
      <c r="C187" s="154"/>
      <c r="D187" s="154"/>
      <c r="E187" s="154"/>
      <c r="F187" s="154"/>
    </row>
    <row r="188" spans="1:6" ht="18" customHeight="1">
      <c r="A188" s="154" t="s">
        <v>507</v>
      </c>
      <c r="B188" s="154"/>
      <c r="C188" s="154"/>
      <c r="D188" s="154"/>
      <c r="E188" s="154"/>
      <c r="F188" s="154"/>
    </row>
    <row r="189" spans="1:6" ht="18" customHeight="1">
      <c r="A189" s="154" t="s">
        <v>508</v>
      </c>
      <c r="B189" s="155"/>
      <c r="C189" s="155"/>
      <c r="D189" s="155"/>
      <c r="E189" s="155"/>
      <c r="F189" s="155"/>
    </row>
    <row r="190" spans="1:6" ht="18" customHeight="1">
      <c r="A190" s="154" t="s">
        <v>509</v>
      </c>
      <c r="B190" s="154"/>
      <c r="C190" s="154"/>
      <c r="D190" s="154"/>
      <c r="E190" s="154"/>
      <c r="F190" s="154"/>
    </row>
    <row r="191" spans="1:2" ht="18">
      <c r="A191" s="84" t="s">
        <v>510</v>
      </c>
      <c r="B191" s="126"/>
    </row>
    <row r="192" spans="1:6" ht="18">
      <c r="A192" s="84"/>
      <c r="B192" s="126"/>
      <c r="E192" s="127" t="s">
        <v>477</v>
      </c>
      <c r="F192" s="127"/>
    </row>
    <row r="193" spans="1:6" ht="18">
      <c r="A193" s="156"/>
      <c r="B193" s="157" t="s">
        <v>511</v>
      </c>
      <c r="C193" s="158"/>
      <c r="D193" s="158"/>
      <c r="E193" s="158"/>
      <c r="F193" s="159"/>
    </row>
    <row r="194" spans="1:6" ht="17.25">
      <c r="A194" s="160"/>
      <c r="B194" s="161" t="s">
        <v>512</v>
      </c>
      <c r="C194" s="161" t="s">
        <v>513</v>
      </c>
      <c r="D194" s="161" t="s">
        <v>514</v>
      </c>
      <c r="E194" s="161" t="s">
        <v>515</v>
      </c>
      <c r="F194" s="162"/>
    </row>
    <row r="195" spans="1:6" ht="18">
      <c r="A195" s="163" t="s">
        <v>516</v>
      </c>
      <c r="B195" s="161" t="s">
        <v>517</v>
      </c>
      <c r="C195" s="161" t="s">
        <v>518</v>
      </c>
      <c r="D195" s="161" t="s">
        <v>519</v>
      </c>
      <c r="E195" s="161" t="s">
        <v>520</v>
      </c>
      <c r="F195" s="163" t="s">
        <v>438</v>
      </c>
    </row>
    <row r="196" spans="1:6" ht="18">
      <c r="A196" s="164"/>
      <c r="B196" s="165"/>
      <c r="C196" s="165"/>
      <c r="D196" s="165" t="s">
        <v>521</v>
      </c>
      <c r="E196" s="165" t="s">
        <v>522</v>
      </c>
      <c r="F196" s="166"/>
    </row>
    <row r="197" spans="1:6" ht="18">
      <c r="A197" s="167" t="s">
        <v>523</v>
      </c>
      <c r="B197" s="168"/>
      <c r="C197" s="168"/>
      <c r="D197" s="168"/>
      <c r="E197" s="168"/>
      <c r="F197" s="169"/>
    </row>
    <row r="198" spans="1:6" ht="18">
      <c r="A198" s="163" t="s">
        <v>524</v>
      </c>
      <c r="B198" s="170">
        <f>'[1]TMBCQ2'!B208</f>
        <v>1540000000</v>
      </c>
      <c r="C198" s="170">
        <f>'[1]TMBCQ2'!C208</f>
        <v>0</v>
      </c>
      <c r="D198" s="170">
        <f>'[1]TMBCQ2'!D208</f>
        <v>0</v>
      </c>
      <c r="E198" s="170">
        <f>'[1]TMBCQ2'!E208</f>
        <v>120000000</v>
      </c>
      <c r="F198" s="170">
        <f aca="true" t="shared" si="1" ref="F198:F203">B198+C198+D198+E198</f>
        <v>1660000000</v>
      </c>
    </row>
    <row r="199" spans="1:6" ht="17.25">
      <c r="A199" s="160" t="s">
        <v>525</v>
      </c>
      <c r="B199" s="170"/>
      <c r="C199" s="170"/>
      <c r="D199" s="170"/>
      <c r="E199" s="170"/>
      <c r="F199" s="170">
        <f t="shared" si="1"/>
        <v>0</v>
      </c>
    </row>
    <row r="200" spans="1:6" ht="17.25">
      <c r="A200" s="160" t="s">
        <v>526</v>
      </c>
      <c r="B200" s="171"/>
      <c r="C200" s="171"/>
      <c r="D200" s="171"/>
      <c r="E200" s="171"/>
      <c r="F200" s="170">
        <f t="shared" si="1"/>
        <v>0</v>
      </c>
    </row>
    <row r="201" spans="1:6" ht="17.25">
      <c r="A201" s="160" t="s">
        <v>527</v>
      </c>
      <c r="B201" s="171"/>
      <c r="C201" s="171"/>
      <c r="D201" s="171"/>
      <c r="E201" s="171"/>
      <c r="F201" s="170">
        <f t="shared" si="1"/>
        <v>0</v>
      </c>
    </row>
    <row r="202" spans="1:6" ht="17.25">
      <c r="A202" s="160" t="s">
        <v>494</v>
      </c>
      <c r="B202" s="171"/>
      <c r="C202" s="171"/>
      <c r="D202" s="171"/>
      <c r="E202" s="171"/>
      <c r="F202" s="170">
        <f t="shared" si="1"/>
        <v>0</v>
      </c>
    </row>
    <row r="203" spans="1:6" ht="17.25">
      <c r="A203" s="160" t="s">
        <v>496</v>
      </c>
      <c r="B203" s="170"/>
      <c r="C203" s="170"/>
      <c r="D203" s="170"/>
      <c r="E203" s="170"/>
      <c r="F203" s="170">
        <f t="shared" si="1"/>
        <v>0</v>
      </c>
    </row>
    <row r="204" spans="1:6" ht="17.25">
      <c r="A204" s="160" t="s">
        <v>497</v>
      </c>
      <c r="B204" s="170"/>
      <c r="C204" s="170"/>
      <c r="D204" s="170"/>
      <c r="E204" s="170"/>
      <c r="F204" s="170"/>
    </row>
    <row r="205" spans="1:6" ht="18">
      <c r="A205" s="163" t="s">
        <v>528</v>
      </c>
      <c r="B205" s="170">
        <f>SUM(B198:B204)</f>
        <v>1540000000</v>
      </c>
      <c r="C205" s="170"/>
      <c r="D205" s="170"/>
      <c r="E205" s="170">
        <f>SUM(E198:E204)</f>
        <v>120000000</v>
      </c>
      <c r="F205" s="170">
        <f>SUM(F198:F204)</f>
        <v>1660000000</v>
      </c>
    </row>
    <row r="206" spans="1:6" ht="18">
      <c r="A206" s="172" t="s">
        <v>499</v>
      </c>
      <c r="B206" s="171"/>
      <c r="C206" s="171"/>
      <c r="D206" s="171"/>
      <c r="E206" s="171"/>
      <c r="F206" s="170">
        <f>B206+C206+D206+E206</f>
        <v>0</v>
      </c>
    </row>
    <row r="207" spans="1:6" ht="18">
      <c r="A207" s="163" t="s">
        <v>524</v>
      </c>
      <c r="B207" s="171">
        <f>'[1]TMBCQ2'!B215</f>
        <v>0</v>
      </c>
      <c r="C207" s="171">
        <f>'[1]TMBCQ2'!C215</f>
        <v>0</v>
      </c>
      <c r="D207" s="171">
        <f>'[1]TMBCQ2'!D215</f>
        <v>0</v>
      </c>
      <c r="E207" s="170">
        <f>'[1]TMBCQ2'!E215</f>
        <v>37500000</v>
      </c>
      <c r="F207" s="170">
        <f>B207+C207+D207+E207</f>
        <v>37500000</v>
      </c>
    </row>
    <row r="208" spans="1:6" ht="17.25">
      <c r="A208" s="160" t="s">
        <v>529</v>
      </c>
      <c r="B208" s="171"/>
      <c r="C208" s="171">
        <f>C198+C199-C203</f>
        <v>0</v>
      </c>
      <c r="D208" s="171">
        <f>D198+D199-D203</f>
        <v>0</v>
      </c>
      <c r="E208" s="171">
        <v>3750000</v>
      </c>
      <c r="F208" s="170">
        <f>B208+C208+D208+E208</f>
        <v>3750000</v>
      </c>
    </row>
    <row r="209" spans="1:6" ht="17.25">
      <c r="A209" s="160" t="s">
        <v>494</v>
      </c>
      <c r="B209" s="171"/>
      <c r="C209" s="171"/>
      <c r="D209" s="171"/>
      <c r="E209" s="171"/>
      <c r="F209" s="170"/>
    </row>
    <row r="210" spans="1:6" ht="17.25">
      <c r="A210" s="160" t="s">
        <v>496</v>
      </c>
      <c r="B210" s="171"/>
      <c r="C210" s="171"/>
      <c r="D210" s="171"/>
      <c r="E210" s="171"/>
      <c r="F210" s="170"/>
    </row>
    <row r="211" spans="1:6" ht="17.25">
      <c r="A211" s="160" t="s">
        <v>497</v>
      </c>
      <c r="B211" s="171"/>
      <c r="C211" s="171"/>
      <c r="D211" s="171"/>
      <c r="E211" s="171"/>
      <c r="F211" s="170">
        <f>B211+C211+D211+E211</f>
        <v>0</v>
      </c>
    </row>
    <row r="212" spans="1:6" ht="18">
      <c r="A212" s="163" t="s">
        <v>530</v>
      </c>
      <c r="B212" s="171">
        <f>B207+B208-B210-B211</f>
        <v>0</v>
      </c>
      <c r="C212" s="171">
        <f>C207+C208-C210-C211</f>
        <v>0</v>
      </c>
      <c r="D212" s="171">
        <f>D207+D208-D210-D211</f>
        <v>0</v>
      </c>
      <c r="E212" s="170">
        <f>E207+E208-E210-E211</f>
        <v>41250000</v>
      </c>
      <c r="F212" s="170">
        <f>F207+F208-F210-F211</f>
        <v>41250000</v>
      </c>
    </row>
    <row r="213" spans="1:6" ht="18">
      <c r="A213" s="172" t="s">
        <v>502</v>
      </c>
      <c r="B213" s="171"/>
      <c r="C213" s="171"/>
      <c r="D213" s="171"/>
      <c r="E213" s="171"/>
      <c r="F213" s="170">
        <f>B213+C213+D213+E213</f>
        <v>0</v>
      </c>
    </row>
    <row r="214" spans="1:6" ht="17.25">
      <c r="A214" s="160" t="s">
        <v>503</v>
      </c>
      <c r="B214" s="173">
        <f>B198-B207</f>
        <v>1540000000</v>
      </c>
      <c r="C214" s="173">
        <f>C198-C207</f>
        <v>0</v>
      </c>
      <c r="D214" s="173">
        <f>D198-D207</f>
        <v>0</v>
      </c>
      <c r="E214" s="173">
        <f>E198-E207</f>
        <v>82500000</v>
      </c>
      <c r="F214" s="170">
        <f>B214+C214+D214+E214</f>
        <v>1622500000</v>
      </c>
    </row>
    <row r="215" spans="1:6" ht="17.25">
      <c r="A215" s="160" t="s">
        <v>504</v>
      </c>
      <c r="B215" s="174">
        <f>B205-B212</f>
        <v>1540000000</v>
      </c>
      <c r="C215" s="174">
        <f>C205-C212</f>
        <v>0</v>
      </c>
      <c r="D215" s="174">
        <f>D205-D212</f>
        <v>0</v>
      </c>
      <c r="E215" s="174">
        <f>E205-E212</f>
        <v>78750000</v>
      </c>
      <c r="F215" s="170">
        <f>B215+C215+D215+E215</f>
        <v>1618750000</v>
      </c>
    </row>
    <row r="216" spans="1:6" ht="17.25">
      <c r="A216" s="166"/>
      <c r="B216" s="175"/>
      <c r="C216" s="175"/>
      <c r="D216" s="175"/>
      <c r="E216" s="175"/>
      <c r="F216" s="175"/>
    </row>
    <row r="217" ht="9.75" customHeight="1"/>
    <row r="218" spans="1:6" ht="17.25">
      <c r="A218" s="80" t="s">
        <v>531</v>
      </c>
      <c r="B218" s="80"/>
      <c r="C218" s="80"/>
      <c r="D218" s="80"/>
      <c r="E218" s="80"/>
      <c r="F218" s="80"/>
    </row>
    <row r="219" spans="1:6" ht="17.25">
      <c r="A219" s="80"/>
      <c r="B219" s="80"/>
      <c r="C219" s="80"/>
      <c r="D219" s="80"/>
      <c r="E219" s="80"/>
      <c r="F219" s="80"/>
    </row>
    <row r="220" spans="1:6" ht="18">
      <c r="A220" s="176" t="s">
        <v>532</v>
      </c>
      <c r="B220" s="177"/>
      <c r="C220" s="178"/>
      <c r="D220" s="157" t="s">
        <v>533</v>
      </c>
      <c r="E220" s="159"/>
      <c r="F220" s="179" t="s">
        <v>534</v>
      </c>
    </row>
    <row r="221" spans="1:6" ht="17.25">
      <c r="A221" s="180" t="s">
        <v>535</v>
      </c>
      <c r="B221" s="80"/>
      <c r="C221" s="181"/>
      <c r="D221" s="182">
        <f>D223+D224</f>
        <v>20188860</v>
      </c>
      <c r="E221" s="183"/>
      <c r="F221" s="184">
        <f>SUM(F223:F224)</f>
        <v>0</v>
      </c>
    </row>
    <row r="222" spans="1:6" ht="17.25">
      <c r="A222" s="180" t="s">
        <v>536</v>
      </c>
      <c r="B222" s="80"/>
      <c r="C222" s="181"/>
      <c r="D222" s="185"/>
      <c r="E222" s="186"/>
      <c r="F222" s="171"/>
    </row>
    <row r="223" spans="1:6" ht="17.25">
      <c r="A223" s="180" t="s">
        <v>537</v>
      </c>
      <c r="B223" s="80"/>
      <c r="C223" s="181"/>
      <c r="D223" s="185">
        <v>20188860</v>
      </c>
      <c r="E223" s="186"/>
      <c r="F223" s="171">
        <f>'[1]TMBCQ2'!D227</f>
        <v>0</v>
      </c>
    </row>
    <row r="224" spans="1:6" ht="17.25">
      <c r="A224" s="180" t="s">
        <v>538</v>
      </c>
      <c r="B224" s="80"/>
      <c r="C224" s="181"/>
      <c r="D224" s="185"/>
      <c r="E224" s="186"/>
      <c r="F224" s="187"/>
    </row>
    <row r="225" spans="1:6" ht="18">
      <c r="A225" s="188" t="s">
        <v>539</v>
      </c>
      <c r="B225" s="80"/>
      <c r="C225" s="80"/>
      <c r="D225" s="97"/>
      <c r="E225" s="98"/>
      <c r="F225" s="189"/>
    </row>
    <row r="226" spans="1:6" ht="12.75" customHeight="1">
      <c r="A226" s="190"/>
      <c r="B226" s="191"/>
      <c r="C226" s="191"/>
      <c r="D226" s="118"/>
      <c r="E226" s="119"/>
      <c r="F226" s="192"/>
    </row>
    <row r="228" spans="1:6" ht="18">
      <c r="A228" s="176" t="s">
        <v>540</v>
      </c>
      <c r="B228" s="177"/>
      <c r="C228" s="157" t="s">
        <v>533</v>
      </c>
      <c r="D228" s="158"/>
      <c r="E228" s="157" t="s">
        <v>534</v>
      </c>
      <c r="F228" s="159"/>
    </row>
    <row r="229" spans="1:6" ht="18">
      <c r="A229" s="188"/>
      <c r="B229" s="80"/>
      <c r="C229" s="193" t="s">
        <v>541</v>
      </c>
      <c r="D229" s="179" t="s">
        <v>542</v>
      </c>
      <c r="E229" s="193" t="s">
        <v>541</v>
      </c>
      <c r="F229" s="179" t="s">
        <v>542</v>
      </c>
    </row>
    <row r="230" spans="1:6" ht="17.25">
      <c r="A230" s="180" t="s">
        <v>543</v>
      </c>
      <c r="B230" s="80"/>
      <c r="C230" s="194"/>
      <c r="D230" s="195"/>
      <c r="E230" s="196"/>
      <c r="F230" s="96"/>
    </row>
    <row r="231" spans="1:6" ht="17.25">
      <c r="A231" s="197" t="s">
        <v>544</v>
      </c>
      <c r="B231" s="80"/>
      <c r="C231" s="99"/>
      <c r="D231" s="198"/>
      <c r="E231" s="199"/>
      <c r="F231" s="99"/>
    </row>
    <row r="232" spans="1:6" ht="17.25">
      <c r="A232" s="180" t="s">
        <v>545</v>
      </c>
      <c r="B232" s="80"/>
      <c r="C232" s="200">
        <f>SUM(C233:C236)</f>
        <v>48737</v>
      </c>
      <c r="D232" s="200">
        <f>SUM(D233:D236)</f>
        <v>610370000</v>
      </c>
      <c r="E232" s="200">
        <f>SUM(E233:E236)</f>
        <v>48737</v>
      </c>
      <c r="F232" s="170">
        <f>SUM(F233:F236)</f>
        <v>610370000</v>
      </c>
    </row>
    <row r="233" spans="1:6" ht="17.25">
      <c r="A233" s="180" t="s">
        <v>546</v>
      </c>
      <c r="B233" s="80"/>
      <c r="C233" s="171">
        <v>48737</v>
      </c>
      <c r="D233" s="201">
        <v>610370000</v>
      </c>
      <c r="E233" s="202">
        <v>48737</v>
      </c>
      <c r="F233" s="171">
        <v>610370000</v>
      </c>
    </row>
    <row r="234" spans="1:6" ht="17.25">
      <c r="A234" s="180" t="s">
        <v>547</v>
      </c>
      <c r="B234" s="80"/>
      <c r="C234" s="171"/>
      <c r="D234" s="201"/>
      <c r="E234" s="202"/>
      <c r="F234" s="171"/>
    </row>
    <row r="235" spans="1:6" ht="17.25">
      <c r="A235" s="180" t="s">
        <v>548</v>
      </c>
      <c r="B235" s="80"/>
      <c r="C235" s="171"/>
      <c r="D235" s="201"/>
      <c r="E235" s="202"/>
      <c r="F235" s="171"/>
    </row>
    <row r="236" spans="1:6" ht="17.25">
      <c r="A236" s="180" t="s">
        <v>549</v>
      </c>
      <c r="B236" s="80"/>
      <c r="C236" s="171"/>
      <c r="D236" s="201"/>
      <c r="E236" s="202"/>
      <c r="F236" s="171"/>
    </row>
    <row r="237" spans="1:6" ht="17.25">
      <c r="A237" s="180"/>
      <c r="B237" s="80"/>
      <c r="C237" s="171"/>
      <c r="D237" s="203"/>
      <c r="E237" s="204"/>
      <c r="F237" s="171"/>
    </row>
    <row r="238" spans="1:6" ht="18">
      <c r="A238" s="205"/>
      <c r="B238" s="206" t="s">
        <v>438</v>
      </c>
      <c r="C238" s="207">
        <f>C230+C231+C232</f>
        <v>48737</v>
      </c>
      <c r="D238" s="207">
        <f>D230+D231+D232</f>
        <v>610370000</v>
      </c>
      <c r="E238" s="207">
        <f>E230+E231+E232</f>
        <v>48737</v>
      </c>
      <c r="F238" s="208">
        <f>F230+F231+F232</f>
        <v>610370000</v>
      </c>
    </row>
    <row r="239" spans="1:6" ht="18">
      <c r="A239" s="188" t="s">
        <v>550</v>
      </c>
      <c r="B239" s="80"/>
      <c r="C239" s="181"/>
      <c r="D239" s="102" t="s">
        <v>551</v>
      </c>
      <c r="E239" s="103"/>
      <c r="F239" s="209" t="s">
        <v>552</v>
      </c>
    </row>
    <row r="240" spans="1:6" ht="17.25">
      <c r="A240" s="180" t="s">
        <v>553</v>
      </c>
      <c r="B240" s="80"/>
      <c r="C240" s="181"/>
      <c r="D240" s="97"/>
      <c r="E240" s="98"/>
      <c r="F240" s="99"/>
    </row>
    <row r="241" spans="1:6" ht="17.25">
      <c r="A241" s="180" t="s">
        <v>554</v>
      </c>
      <c r="B241" s="80"/>
      <c r="C241" s="181"/>
      <c r="D241" s="97"/>
      <c r="E241" s="98"/>
      <c r="F241" s="99"/>
    </row>
    <row r="242" spans="1:6" ht="17.25">
      <c r="A242" s="180" t="s">
        <v>555</v>
      </c>
      <c r="B242" s="80"/>
      <c r="C242" s="181"/>
      <c r="D242" s="97"/>
      <c r="E242" s="98"/>
      <c r="F242" s="99"/>
    </row>
    <row r="243" spans="1:6" ht="17.25">
      <c r="A243" s="180" t="s">
        <v>556</v>
      </c>
      <c r="B243" s="80"/>
      <c r="C243" s="181"/>
      <c r="D243" s="185">
        <v>607185594</v>
      </c>
      <c r="E243" s="186"/>
      <c r="F243" s="171">
        <f>'[1]TMBCQ2'!D249</f>
        <v>670274937</v>
      </c>
    </row>
    <row r="244" spans="1:6" ht="18">
      <c r="A244" s="180"/>
      <c r="B244" s="80"/>
      <c r="C244" s="210" t="s">
        <v>438</v>
      </c>
      <c r="D244" s="211">
        <f>SUM(D243:D243)</f>
        <v>607185594</v>
      </c>
      <c r="E244" s="212"/>
      <c r="F244" s="170">
        <f>SUM(F240:F243)</f>
        <v>670274937</v>
      </c>
    </row>
    <row r="245" spans="1:6" ht="18">
      <c r="A245" s="188" t="s">
        <v>557</v>
      </c>
      <c r="B245" s="80"/>
      <c r="C245" s="181"/>
      <c r="D245" s="185"/>
      <c r="E245" s="186"/>
      <c r="F245" s="171"/>
    </row>
    <row r="246" spans="1:6" ht="17.25">
      <c r="A246" s="180" t="s">
        <v>558</v>
      </c>
      <c r="B246" s="80"/>
      <c r="C246" s="181"/>
      <c r="D246" s="185">
        <v>1300000000</v>
      </c>
      <c r="E246" s="186"/>
      <c r="F246" s="171">
        <f>'[1]TMBCQ2'!D252</f>
        <v>10661396577</v>
      </c>
    </row>
    <row r="247" spans="1:6" ht="17.25">
      <c r="A247" s="180" t="s">
        <v>559</v>
      </c>
      <c r="B247" s="80"/>
      <c r="C247" s="181"/>
      <c r="D247" s="185"/>
      <c r="E247" s="186"/>
      <c r="F247" s="171">
        <f>'[1]TMBCQ2'!D253</f>
        <v>60000000</v>
      </c>
    </row>
    <row r="248" spans="1:6" ht="18">
      <c r="A248" s="180"/>
      <c r="B248" s="80"/>
      <c r="C248" s="210" t="s">
        <v>438</v>
      </c>
      <c r="D248" s="211">
        <f>SUM(D246:D247)</f>
        <v>1300000000</v>
      </c>
      <c r="E248" s="212"/>
      <c r="F248" s="170">
        <f>SUM(F246:F247)</f>
        <v>10721396577</v>
      </c>
    </row>
    <row r="249" spans="1:6" ht="18">
      <c r="A249" s="172" t="s">
        <v>560</v>
      </c>
      <c r="B249" s="80"/>
      <c r="C249" s="181"/>
      <c r="D249" s="185"/>
      <c r="E249" s="186"/>
      <c r="F249" s="171"/>
    </row>
    <row r="250" spans="1:6" ht="17.25">
      <c r="A250" s="180" t="s">
        <v>561</v>
      </c>
      <c r="B250" s="80"/>
      <c r="C250" s="181"/>
      <c r="D250" s="185">
        <v>364780924</v>
      </c>
      <c r="E250" s="186"/>
      <c r="F250" s="171">
        <f>'[1]TMBCQ2'!D256</f>
        <v>196400609</v>
      </c>
    </row>
    <row r="251" spans="1:6" ht="17.25">
      <c r="A251" s="180" t="s">
        <v>562</v>
      </c>
      <c r="B251" s="80"/>
      <c r="C251" s="181"/>
      <c r="D251" s="185"/>
      <c r="E251" s="186"/>
      <c r="F251" s="171">
        <f>'[1]TMBCQ2'!D257</f>
        <v>0</v>
      </c>
    </row>
    <row r="252" spans="1:6" ht="17.25">
      <c r="A252" s="180" t="s">
        <v>563</v>
      </c>
      <c r="B252" s="80"/>
      <c r="C252" s="181"/>
      <c r="D252" s="185"/>
      <c r="E252" s="186"/>
      <c r="F252" s="171">
        <f>'[1]TMBCQ2'!D258</f>
        <v>0</v>
      </c>
    </row>
    <row r="253" spans="1:6" ht="17.25">
      <c r="A253" s="180" t="s">
        <v>564</v>
      </c>
      <c r="B253" s="80"/>
      <c r="C253" s="181"/>
      <c r="D253" s="185">
        <v>140598510</v>
      </c>
      <c r="E253" s="186"/>
      <c r="F253" s="171">
        <f>'[1]TMBCQ2'!D259</f>
        <v>-172649753</v>
      </c>
    </row>
    <row r="254" spans="1:6" ht="17.25">
      <c r="A254" s="180" t="s">
        <v>565</v>
      </c>
      <c r="B254" s="80"/>
      <c r="C254" s="181"/>
      <c r="D254" s="185">
        <v>89073667</v>
      </c>
      <c r="E254" s="186"/>
      <c r="F254" s="171">
        <f>'[1]TMBCQ2'!D260</f>
        <v>86793667</v>
      </c>
    </row>
    <row r="255" spans="1:6" ht="17.25">
      <c r="A255" s="180" t="s">
        <v>566</v>
      </c>
      <c r="B255" s="80"/>
      <c r="C255" s="181"/>
      <c r="D255" s="185"/>
      <c r="E255" s="186"/>
      <c r="F255" s="171">
        <f>'[1]TMBCQ2'!D261</f>
        <v>0</v>
      </c>
    </row>
    <row r="256" spans="1:6" ht="17.25">
      <c r="A256" s="180" t="s">
        <v>567</v>
      </c>
      <c r="B256" s="80"/>
      <c r="C256" s="181"/>
      <c r="D256" s="185"/>
      <c r="E256" s="186"/>
      <c r="F256" s="171">
        <f>'[1]TMBCQ2'!D262</f>
        <v>0</v>
      </c>
    </row>
    <row r="257" spans="1:6" ht="17.25">
      <c r="A257" s="180" t="s">
        <v>568</v>
      </c>
      <c r="B257" s="80"/>
      <c r="C257" s="181"/>
      <c r="D257" s="185"/>
      <c r="E257" s="186"/>
      <c r="F257" s="171">
        <f>'[1]TMBCQ2'!D263</f>
        <v>0</v>
      </c>
    </row>
    <row r="258" spans="1:6" ht="17.25">
      <c r="A258" s="180" t="s">
        <v>569</v>
      </c>
      <c r="B258" s="80"/>
      <c r="C258" s="181"/>
      <c r="D258" s="185"/>
      <c r="E258" s="186"/>
      <c r="F258" s="171">
        <f>'[1]TMBCQ2'!D264</f>
        <v>0</v>
      </c>
    </row>
    <row r="259" spans="1:6" ht="18">
      <c r="A259" s="205"/>
      <c r="B259" s="191"/>
      <c r="C259" s="213" t="s">
        <v>438</v>
      </c>
      <c r="D259" s="214">
        <f>SUM(D250:D258)</f>
        <v>594453101</v>
      </c>
      <c r="E259" s="215"/>
      <c r="F259" s="208">
        <f>SUM(F250:F258)</f>
        <v>110544523</v>
      </c>
    </row>
    <row r="260" spans="1:6" ht="18">
      <c r="A260" s="176" t="s">
        <v>570</v>
      </c>
      <c r="B260" s="177"/>
      <c r="C260" s="177"/>
      <c r="D260" s="157" t="s">
        <v>433</v>
      </c>
      <c r="E260" s="159"/>
      <c r="F260" s="179" t="s">
        <v>434</v>
      </c>
    </row>
    <row r="261" spans="1:6" ht="17.25">
      <c r="A261" s="180" t="s">
        <v>571</v>
      </c>
      <c r="B261" s="80"/>
      <c r="C261" s="181"/>
      <c r="D261" s="94"/>
      <c r="E261" s="95"/>
      <c r="F261" s="96"/>
    </row>
    <row r="262" spans="1:6" ht="17.25">
      <c r="A262" s="180" t="s">
        <v>572</v>
      </c>
      <c r="B262" s="80"/>
      <c r="C262" s="181"/>
      <c r="D262" s="97"/>
      <c r="E262" s="98"/>
      <c r="F262" s="99"/>
    </row>
    <row r="263" spans="1:6" ht="17.25">
      <c r="A263" s="180" t="s">
        <v>573</v>
      </c>
      <c r="B263" s="80"/>
      <c r="C263" s="181"/>
      <c r="D263" s="97"/>
      <c r="E263" s="98"/>
      <c r="F263" s="99"/>
    </row>
    <row r="264" spans="1:6" ht="17.25">
      <c r="A264" s="180" t="s">
        <v>574</v>
      </c>
      <c r="B264" s="80"/>
      <c r="C264" s="181"/>
      <c r="D264" s="185">
        <v>536038697</v>
      </c>
      <c r="E264" s="186"/>
      <c r="F264" s="171">
        <f>'[1]TMBCQ2'!D270</f>
        <v>559775998</v>
      </c>
    </row>
    <row r="265" spans="1:6" ht="18">
      <c r="A265" s="180"/>
      <c r="B265" s="80"/>
      <c r="C265" s="210" t="s">
        <v>438</v>
      </c>
      <c r="D265" s="211">
        <f>SUM(D264)</f>
        <v>536038697</v>
      </c>
      <c r="E265" s="212"/>
      <c r="F265" s="170">
        <f>SUM(F261:F264)</f>
        <v>559775998</v>
      </c>
    </row>
    <row r="266" spans="1:6" ht="18">
      <c r="A266" s="190" t="s">
        <v>575</v>
      </c>
      <c r="B266" s="191"/>
      <c r="C266" s="216"/>
      <c r="D266" s="217"/>
      <c r="E266" s="218"/>
      <c r="F266" s="219"/>
    </row>
    <row r="267" spans="1:6" ht="17.25">
      <c r="A267" s="220" t="s">
        <v>576</v>
      </c>
      <c r="B267" s="177"/>
      <c r="C267" s="178"/>
      <c r="D267" s="221">
        <v>0</v>
      </c>
      <c r="E267" s="222"/>
      <c r="F267" s="223">
        <f>'[1]TMBCQ2'!D273</f>
        <v>46486693</v>
      </c>
    </row>
    <row r="268" spans="1:6" ht="17.25">
      <c r="A268" s="180" t="s">
        <v>577</v>
      </c>
      <c r="B268" s="80"/>
      <c r="C268" s="181"/>
      <c r="D268" s="185">
        <v>33462987</v>
      </c>
      <c r="E268" s="186"/>
      <c r="F268" s="171">
        <f>'[1]TMBCQ2'!D274</f>
        <v>20663550</v>
      </c>
    </row>
    <row r="269" spans="1:6" ht="17.25">
      <c r="A269" s="180" t="s">
        <v>578</v>
      </c>
      <c r="B269" s="80"/>
      <c r="C269" s="181"/>
      <c r="D269" s="185">
        <v>87926929</v>
      </c>
      <c r="E269" s="186"/>
      <c r="F269" s="171">
        <f>'[1]TMBCQ2'!D275</f>
        <v>87974960</v>
      </c>
    </row>
    <row r="270" spans="1:6" ht="17.25">
      <c r="A270" s="180" t="s">
        <v>579</v>
      </c>
      <c r="B270" s="80"/>
      <c r="C270" s="181"/>
      <c r="D270" s="185">
        <v>33310558</v>
      </c>
      <c r="E270" s="186"/>
      <c r="F270" s="171">
        <f>'[1]TMBCQ2'!D276</f>
        <v>26728747</v>
      </c>
    </row>
    <row r="271" spans="1:6" ht="17.25">
      <c r="A271" s="180" t="s">
        <v>580</v>
      </c>
      <c r="B271" s="80"/>
      <c r="C271" s="181"/>
      <c r="D271" s="185">
        <v>15002176</v>
      </c>
      <c r="E271" s="186"/>
      <c r="F271" s="171">
        <f>'[1]TMBCQ2'!D277</f>
        <v>13411575</v>
      </c>
    </row>
    <row r="272" spans="1:6" ht="17.25">
      <c r="A272" s="180" t="s">
        <v>581</v>
      </c>
      <c r="B272" s="80"/>
      <c r="C272" s="181"/>
      <c r="D272" s="185"/>
      <c r="E272" s="186"/>
      <c r="F272" s="171">
        <f>'[1]TMBCQ2'!D278</f>
        <v>0</v>
      </c>
    </row>
    <row r="273" spans="1:6" ht="17.25">
      <c r="A273" s="180" t="s">
        <v>582</v>
      </c>
      <c r="B273" s="80"/>
      <c r="C273" s="181"/>
      <c r="D273" s="185"/>
      <c r="E273" s="186"/>
      <c r="F273" s="171">
        <f>'[1]TMBCQ2'!D279</f>
        <v>0</v>
      </c>
    </row>
    <row r="274" spans="1:6" ht="17.25">
      <c r="A274" s="180" t="s">
        <v>583</v>
      </c>
      <c r="B274" s="80"/>
      <c r="C274" s="181"/>
      <c r="D274" s="185">
        <v>227981607</v>
      </c>
      <c r="E274" s="186"/>
      <c r="F274" s="171">
        <f>'[1]TMBCQ2'!D280</f>
        <v>183806607</v>
      </c>
    </row>
    <row r="275" spans="1:6" ht="18">
      <c r="A275" s="205"/>
      <c r="B275" s="191"/>
      <c r="C275" s="213" t="s">
        <v>438</v>
      </c>
      <c r="D275" s="214">
        <f>SUM(D267:D274)</f>
        <v>397684257</v>
      </c>
      <c r="E275" s="215"/>
      <c r="F275" s="208">
        <f>SUM(F267:F274)</f>
        <v>379072132</v>
      </c>
    </row>
    <row r="276" spans="1:6" ht="18">
      <c r="A276" s="176" t="s">
        <v>584</v>
      </c>
      <c r="B276" s="177"/>
      <c r="C276" s="178"/>
      <c r="D276" s="88"/>
      <c r="E276" s="89"/>
      <c r="F276" s="90"/>
    </row>
    <row r="277" spans="1:6" ht="17.25">
      <c r="A277" s="180" t="s">
        <v>585</v>
      </c>
      <c r="B277" s="80"/>
      <c r="C277" s="181"/>
      <c r="D277" s="94"/>
      <c r="E277" s="95"/>
      <c r="F277" s="96"/>
    </row>
    <row r="278" spans="1:6" ht="17.25">
      <c r="A278" s="180" t="s">
        <v>586</v>
      </c>
      <c r="B278" s="80"/>
      <c r="C278" s="181"/>
      <c r="D278" s="97"/>
      <c r="E278" s="98"/>
      <c r="F278" s="99"/>
    </row>
    <row r="279" spans="1:6" ht="18">
      <c r="A279" s="180"/>
      <c r="B279" s="80"/>
      <c r="C279" s="210" t="s">
        <v>438</v>
      </c>
      <c r="D279" s="97"/>
      <c r="E279" s="98"/>
      <c r="F279" s="99"/>
    </row>
    <row r="280" spans="1:6" ht="18">
      <c r="A280" s="188" t="s">
        <v>587</v>
      </c>
      <c r="B280" s="80"/>
      <c r="C280" s="181"/>
      <c r="D280" s="97"/>
      <c r="E280" s="98"/>
      <c r="F280" s="99"/>
    </row>
    <row r="281" spans="1:6" ht="17.25">
      <c r="A281" s="180" t="s">
        <v>588</v>
      </c>
      <c r="B281" s="80"/>
      <c r="C281" s="181"/>
      <c r="D281" s="211">
        <f>D282+D283+D284</f>
        <v>0</v>
      </c>
      <c r="E281" s="212"/>
      <c r="F281" s="170">
        <f>F282+F283+F284</f>
        <v>0</v>
      </c>
    </row>
    <row r="282" spans="1:6" ht="17.25">
      <c r="A282" s="180" t="s">
        <v>589</v>
      </c>
      <c r="B282" s="80"/>
      <c r="C282" s="181"/>
      <c r="D282" s="185"/>
      <c r="E282" s="186"/>
      <c r="F282" s="171">
        <f>'[1]TMBCQ2'!D288</f>
        <v>0</v>
      </c>
    </row>
    <row r="283" spans="1:6" ht="17.25">
      <c r="A283" s="180" t="s">
        <v>590</v>
      </c>
      <c r="B283" s="80"/>
      <c r="C283" s="181"/>
      <c r="D283" s="185"/>
      <c r="E283" s="186"/>
      <c r="F283" s="171"/>
    </row>
    <row r="284" spans="1:6" ht="17.25">
      <c r="A284" s="180" t="s">
        <v>591</v>
      </c>
      <c r="B284" s="80"/>
      <c r="C284" s="181"/>
      <c r="D284" s="185"/>
      <c r="E284" s="186"/>
      <c r="F284" s="171"/>
    </row>
    <row r="285" spans="1:6" ht="17.25">
      <c r="A285" s="180" t="s">
        <v>592</v>
      </c>
      <c r="B285" s="80"/>
      <c r="C285" s="181"/>
      <c r="D285" s="185">
        <f>D286+D287</f>
        <v>0</v>
      </c>
      <c r="E285" s="186"/>
      <c r="F285" s="171">
        <f>F286+F287</f>
        <v>0</v>
      </c>
    </row>
    <row r="286" spans="1:6" ht="17.25">
      <c r="A286" s="180" t="s">
        <v>593</v>
      </c>
      <c r="B286" s="80"/>
      <c r="C286" s="181"/>
      <c r="D286" s="185"/>
      <c r="E286" s="186"/>
      <c r="F286" s="171"/>
    </row>
    <row r="287" spans="1:6" ht="17.25">
      <c r="A287" s="180" t="s">
        <v>594</v>
      </c>
      <c r="B287" s="80"/>
      <c r="C287" s="181"/>
      <c r="D287" s="185"/>
      <c r="E287" s="186"/>
      <c r="F287" s="171"/>
    </row>
    <row r="288" spans="1:6" ht="18">
      <c r="A288" s="205"/>
      <c r="B288" s="191"/>
      <c r="C288" s="213" t="s">
        <v>438</v>
      </c>
      <c r="D288" s="214">
        <f>D281+D285</f>
        <v>0</v>
      </c>
      <c r="E288" s="215"/>
      <c r="F288" s="208">
        <f>F281+F285</f>
        <v>0</v>
      </c>
    </row>
    <row r="289" ht="18">
      <c r="C289" s="84"/>
    </row>
    <row r="290" ht="17.25">
      <c r="A290" s="74" t="s">
        <v>595</v>
      </c>
    </row>
    <row r="291" spans="1:6" ht="18">
      <c r="A291" s="179" t="s">
        <v>596</v>
      </c>
      <c r="B291" s="157" t="s">
        <v>597</v>
      </c>
      <c r="C291" s="159"/>
      <c r="D291" s="157" t="s">
        <v>598</v>
      </c>
      <c r="E291" s="159"/>
      <c r="F291" s="179" t="s">
        <v>599</v>
      </c>
    </row>
    <row r="292" spans="1:6" ht="18">
      <c r="A292" s="90" t="s">
        <v>600</v>
      </c>
      <c r="B292" s="97"/>
      <c r="C292" s="98"/>
      <c r="D292" s="97"/>
      <c r="E292" s="98"/>
      <c r="F292" s="224"/>
    </row>
    <row r="293" spans="1:6" ht="17.25">
      <c r="A293" s="160" t="s">
        <v>601</v>
      </c>
      <c r="B293" s="225"/>
      <c r="C293" s="224"/>
      <c r="D293" s="97"/>
      <c r="E293" s="98"/>
      <c r="F293" s="224"/>
    </row>
    <row r="294" spans="1:6" ht="17.25">
      <c r="A294" s="160" t="s">
        <v>602</v>
      </c>
      <c r="B294" s="225"/>
      <c r="C294" s="224"/>
      <c r="D294" s="97"/>
      <c r="E294" s="98"/>
      <c r="F294" s="224"/>
    </row>
    <row r="295" spans="1:6" ht="17.25">
      <c r="A295" s="160" t="s">
        <v>603</v>
      </c>
      <c r="B295" s="225"/>
      <c r="C295" s="224"/>
      <c r="D295" s="97"/>
      <c r="E295" s="98"/>
      <c r="F295" s="224"/>
    </row>
    <row r="296" spans="1:6" ht="18">
      <c r="A296" s="163" t="s">
        <v>604</v>
      </c>
      <c r="B296" s="225"/>
      <c r="C296" s="224"/>
      <c r="D296" s="97"/>
      <c r="E296" s="98"/>
      <c r="F296" s="224"/>
    </row>
    <row r="297" spans="1:6" ht="17.25">
      <c r="A297" s="160" t="s">
        <v>601</v>
      </c>
      <c r="B297" s="225"/>
      <c r="C297" s="224"/>
      <c r="D297" s="97"/>
      <c r="E297" s="98"/>
      <c r="F297" s="224"/>
    </row>
    <row r="298" spans="1:6" ht="17.25">
      <c r="A298" s="160" t="s">
        <v>602</v>
      </c>
      <c r="B298" s="225"/>
      <c r="C298" s="224"/>
      <c r="D298" s="97"/>
      <c r="E298" s="98"/>
      <c r="F298" s="224"/>
    </row>
    <row r="299" spans="1:6" ht="17.25">
      <c r="A299" s="166" t="s">
        <v>603</v>
      </c>
      <c r="B299" s="205"/>
      <c r="C299" s="216"/>
      <c r="D299" s="118"/>
      <c r="E299" s="119"/>
      <c r="F299" s="166"/>
    </row>
    <row r="300" ht="18">
      <c r="A300" s="84" t="s">
        <v>605</v>
      </c>
    </row>
    <row r="301" ht="18">
      <c r="A301" s="84"/>
    </row>
    <row r="302" spans="1:6" ht="18">
      <c r="A302" s="176" t="s">
        <v>606</v>
      </c>
      <c r="B302" s="177"/>
      <c r="C302" s="178"/>
      <c r="D302" s="88" t="s">
        <v>607</v>
      </c>
      <c r="E302" s="89"/>
      <c r="F302" s="90" t="s">
        <v>608</v>
      </c>
    </row>
    <row r="303" spans="1:6" ht="17.25">
      <c r="A303" s="180" t="s">
        <v>609</v>
      </c>
      <c r="B303" s="80"/>
      <c r="C303" s="181"/>
      <c r="D303" s="97"/>
      <c r="E303" s="98"/>
      <c r="F303" s="224"/>
    </row>
    <row r="304" spans="1:6" ht="17.25">
      <c r="A304" s="180" t="s">
        <v>610</v>
      </c>
      <c r="B304" s="80"/>
      <c r="C304" s="181"/>
      <c r="D304" s="97"/>
      <c r="E304" s="98"/>
      <c r="F304" s="224"/>
    </row>
    <row r="305" spans="1:6" ht="17.25">
      <c r="A305" s="180" t="s">
        <v>609</v>
      </c>
      <c r="B305" s="80"/>
      <c r="C305" s="181"/>
      <c r="D305" s="97"/>
      <c r="E305" s="98"/>
      <c r="F305" s="224"/>
    </row>
    <row r="306" spans="1:6" ht="17.25">
      <c r="A306" s="205" t="s">
        <v>611</v>
      </c>
      <c r="B306" s="191"/>
      <c r="C306" s="216"/>
      <c r="D306" s="118"/>
      <c r="E306" s="119"/>
      <c r="F306" s="226"/>
    </row>
    <row r="307" spans="1:6" ht="17.25">
      <c r="A307" s="220" t="s">
        <v>609</v>
      </c>
      <c r="B307" s="177"/>
      <c r="C307" s="178"/>
      <c r="D307" s="121"/>
      <c r="E307" s="122"/>
      <c r="F307" s="227"/>
    </row>
    <row r="308" spans="1:6" ht="17.25">
      <c r="A308" s="180" t="s">
        <v>612</v>
      </c>
      <c r="B308" s="80"/>
      <c r="C308" s="181"/>
      <c r="D308" s="97"/>
      <c r="E308" s="98"/>
      <c r="F308" s="224"/>
    </row>
    <row r="309" spans="1:6" ht="17.25">
      <c r="A309" s="180" t="s">
        <v>613</v>
      </c>
      <c r="B309" s="80"/>
      <c r="C309" s="181"/>
      <c r="D309" s="97"/>
      <c r="E309" s="98"/>
      <c r="F309" s="224"/>
    </row>
    <row r="310" spans="1:6" ht="17.25">
      <c r="A310" s="180" t="s">
        <v>614</v>
      </c>
      <c r="B310" s="80"/>
      <c r="C310" s="181"/>
      <c r="D310" s="97"/>
      <c r="E310" s="98"/>
      <c r="F310" s="224"/>
    </row>
    <row r="311" spans="1:6" ht="18">
      <c r="A311" s="228" t="s">
        <v>615</v>
      </c>
      <c r="B311" s="229"/>
      <c r="C311" s="230"/>
      <c r="D311" s="97"/>
      <c r="E311" s="98"/>
      <c r="F311" s="224"/>
    </row>
    <row r="312" spans="1:6" ht="18">
      <c r="A312" s="188" t="s">
        <v>616</v>
      </c>
      <c r="B312" s="80"/>
      <c r="C312" s="181"/>
      <c r="D312" s="97"/>
      <c r="E312" s="98"/>
      <c r="F312" s="224"/>
    </row>
    <row r="313" spans="1:6" ht="17.25">
      <c r="A313" s="180" t="s">
        <v>617</v>
      </c>
      <c r="B313" s="80"/>
      <c r="C313" s="181"/>
      <c r="D313" s="97"/>
      <c r="E313" s="98"/>
      <c r="F313" s="224"/>
    </row>
    <row r="314" spans="1:6" ht="17.25">
      <c r="A314" s="180" t="s">
        <v>618</v>
      </c>
      <c r="B314" s="80"/>
      <c r="C314" s="181"/>
      <c r="D314" s="97"/>
      <c r="E314" s="98"/>
      <c r="F314" s="224"/>
    </row>
    <row r="315" spans="1:6" ht="17.25">
      <c r="A315" s="180" t="s">
        <v>619</v>
      </c>
      <c r="B315" s="80"/>
      <c r="C315" s="181"/>
      <c r="D315" s="97"/>
      <c r="E315" s="98"/>
      <c r="F315" s="224"/>
    </row>
    <row r="316" spans="1:6" ht="17.25">
      <c r="A316" s="180" t="s">
        <v>620</v>
      </c>
      <c r="B316" s="80"/>
      <c r="C316" s="181"/>
      <c r="D316" s="97"/>
      <c r="E316" s="98"/>
      <c r="F316" s="224"/>
    </row>
    <row r="317" spans="1:6" ht="17.25">
      <c r="A317" s="180" t="s">
        <v>621</v>
      </c>
      <c r="B317" s="80"/>
      <c r="C317" s="181"/>
      <c r="D317" s="97"/>
      <c r="E317" s="98"/>
      <c r="F317" s="224"/>
    </row>
    <row r="318" spans="1:6" ht="17.25">
      <c r="A318" s="205"/>
      <c r="B318" s="191"/>
      <c r="C318" s="216"/>
      <c r="D318" s="118"/>
      <c r="E318" s="119"/>
      <c r="F318" s="166"/>
    </row>
    <row r="319" spans="1:3" ht="18">
      <c r="A319" s="84" t="s">
        <v>622</v>
      </c>
      <c r="C319" s="231"/>
    </row>
    <row r="320" ht="18">
      <c r="A320" s="84" t="s">
        <v>623</v>
      </c>
    </row>
    <row r="321" spans="1:6" ht="17.25">
      <c r="A321" s="162"/>
      <c r="B321" s="232" t="s">
        <v>624</v>
      </c>
      <c r="C321" s="232" t="s">
        <v>625</v>
      </c>
      <c r="D321" s="232" t="s">
        <v>626</v>
      </c>
      <c r="E321" s="232" t="s">
        <v>627</v>
      </c>
      <c r="F321" s="232" t="s">
        <v>628</v>
      </c>
    </row>
    <row r="322" spans="1:6" ht="17.25">
      <c r="A322" s="161" t="s">
        <v>629</v>
      </c>
      <c r="B322" s="161" t="s">
        <v>630</v>
      </c>
      <c r="C322" s="161" t="s">
        <v>631</v>
      </c>
      <c r="D322" s="161" t="s">
        <v>632</v>
      </c>
      <c r="E322" s="161" t="s">
        <v>633</v>
      </c>
      <c r="F322" s="161" t="s">
        <v>634</v>
      </c>
    </row>
    <row r="323" spans="1:6" ht="17.25">
      <c r="A323" s="166"/>
      <c r="B323" s="165" t="s">
        <v>635</v>
      </c>
      <c r="C323" s="233" t="s">
        <v>636</v>
      </c>
      <c r="D323" s="165" t="s">
        <v>637</v>
      </c>
      <c r="E323" s="165" t="s">
        <v>638</v>
      </c>
      <c r="F323" s="165" t="s">
        <v>639</v>
      </c>
    </row>
    <row r="324" spans="1:6" ht="18">
      <c r="A324" s="234" t="s">
        <v>640</v>
      </c>
      <c r="B324" s="235">
        <f>'[1]TMBCQ2'!B327</f>
        <v>12310600000</v>
      </c>
      <c r="C324" s="235">
        <f>'[1]TMBCQ2'!C327</f>
        <v>552400000</v>
      </c>
      <c r="D324" s="235">
        <f>'[1]TMBCQ2'!D327</f>
        <v>867115783</v>
      </c>
      <c r="E324" s="235">
        <f>'[1]TMBCQ2'!E327</f>
        <v>0</v>
      </c>
      <c r="F324" s="235">
        <f>'[1]TMBCQ2'!F327</f>
        <v>3140314905</v>
      </c>
    </row>
    <row r="325" spans="1:6" ht="17.25">
      <c r="A325" s="236" t="s">
        <v>641</v>
      </c>
      <c r="B325" s="237"/>
      <c r="C325" s="171"/>
      <c r="D325" s="171"/>
      <c r="E325" s="171"/>
      <c r="F325" s="238"/>
    </row>
    <row r="326" spans="1:6" ht="17.25">
      <c r="A326" s="160" t="s">
        <v>642</v>
      </c>
      <c r="B326" s="239"/>
      <c r="C326" s="171"/>
      <c r="D326" s="240">
        <f>'[1]TMBCQ2'!D329</f>
        <v>301138936</v>
      </c>
      <c r="E326" s="240">
        <f>'[1]TMBCQ2'!E329</f>
        <v>0</v>
      </c>
      <c r="F326" s="240">
        <f>'[1]TMBCQ2'!F329</f>
        <v>5982062686</v>
      </c>
    </row>
    <row r="327" spans="1:6" ht="17.25">
      <c r="A327" s="160" t="s">
        <v>494</v>
      </c>
      <c r="B327" s="239"/>
      <c r="C327" s="171"/>
      <c r="D327" s="237"/>
      <c r="E327" s="241"/>
      <c r="F327" s="241">
        <f>'[1]TMBCQ2'!F330</f>
        <v>0</v>
      </c>
    </row>
    <row r="328" spans="1:6" ht="17.25">
      <c r="A328" s="236" t="s">
        <v>643</v>
      </c>
      <c r="B328" s="239"/>
      <c r="C328" s="171"/>
      <c r="D328" s="237"/>
      <c r="E328" s="241"/>
      <c r="F328" s="241">
        <f>'[1]TMBCQ2'!F331</f>
        <v>0</v>
      </c>
    </row>
    <row r="329" spans="1:6" ht="17.25">
      <c r="A329" s="160" t="s">
        <v>644</v>
      </c>
      <c r="B329" s="239"/>
      <c r="C329" s="171"/>
      <c r="D329" s="241"/>
      <c r="E329" s="241"/>
      <c r="F329" s="241">
        <f>'[1]TMBCQ2'!F332</f>
        <v>0</v>
      </c>
    </row>
    <row r="330" spans="1:6" ht="17.25">
      <c r="A330" s="160" t="s">
        <v>497</v>
      </c>
      <c r="B330" s="239"/>
      <c r="C330" s="171"/>
      <c r="D330" s="237"/>
      <c r="E330" s="241"/>
      <c r="F330" s="240">
        <f>'[1]TMBCQ2'!F333</f>
        <v>-2658874533</v>
      </c>
    </row>
    <row r="331" spans="1:6" ht="18">
      <c r="A331" s="172" t="s">
        <v>645</v>
      </c>
      <c r="B331" s="239"/>
      <c r="C331" s="171"/>
      <c r="D331" s="239"/>
      <c r="E331" s="171"/>
      <c r="F331" s="238"/>
    </row>
    <row r="332" spans="1:6" ht="18">
      <c r="A332" s="172" t="s">
        <v>646</v>
      </c>
      <c r="B332" s="242">
        <f>SUM(B324:B331)</f>
        <v>12310600000</v>
      </c>
      <c r="C332" s="242">
        <f>SUM(C324:C331)</f>
        <v>552400000</v>
      </c>
      <c r="D332" s="242">
        <f>SUM(D324:D331)</f>
        <v>1168254719</v>
      </c>
      <c r="E332" s="242">
        <f>SUM(E324:E331)</f>
        <v>0</v>
      </c>
      <c r="F332" s="243">
        <f>SUM(F324:F331)</f>
        <v>6463503058</v>
      </c>
    </row>
    <row r="333" spans="1:6" ht="17.25">
      <c r="A333" s="160" t="s">
        <v>647</v>
      </c>
      <c r="B333" s="237"/>
      <c r="C333" s="171"/>
      <c r="D333" s="244"/>
      <c r="E333" s="245"/>
      <c r="F333" s="246"/>
    </row>
    <row r="334" spans="1:6" ht="17.25">
      <c r="A334" s="160" t="s">
        <v>648</v>
      </c>
      <c r="B334" s="237"/>
      <c r="C334" s="171"/>
      <c r="D334" s="239">
        <f>'[1]TMBCQ2'!D337+19931778</f>
        <v>62805281</v>
      </c>
      <c r="E334" s="245"/>
      <c r="F334" s="247">
        <f>'[1]TMBCQ2'!F337+1218273418</f>
        <v>1836298158</v>
      </c>
    </row>
    <row r="335" spans="1:6" ht="17.25">
      <c r="A335" s="160" t="s">
        <v>494</v>
      </c>
      <c r="B335" s="237"/>
      <c r="C335" s="171"/>
      <c r="D335" s="239"/>
      <c r="E335" s="171"/>
      <c r="F335" s="238"/>
    </row>
    <row r="336" spans="1:6" ht="17.25">
      <c r="A336" s="160" t="s">
        <v>649</v>
      </c>
      <c r="B336" s="237"/>
      <c r="C336" s="171"/>
      <c r="D336" s="239"/>
      <c r="E336" s="171"/>
      <c r="F336" s="238"/>
    </row>
    <row r="337" spans="1:6" ht="17.25">
      <c r="A337" s="160" t="s">
        <v>650</v>
      </c>
      <c r="B337" s="237"/>
      <c r="C337" s="171"/>
      <c r="D337" s="239"/>
      <c r="E337" s="171"/>
      <c r="F337" s="238"/>
    </row>
    <row r="338" spans="1:6" ht="17.25">
      <c r="A338" s="160" t="s">
        <v>497</v>
      </c>
      <c r="B338" s="237"/>
      <c r="C338" s="171"/>
      <c r="D338" s="239"/>
      <c r="E338" s="171"/>
      <c r="F338" s="238">
        <f>'[1]TMBCQ2'!F341-492400000</f>
        <v>-2515502000</v>
      </c>
    </row>
    <row r="339" spans="1:6" ht="18">
      <c r="A339" s="164" t="s">
        <v>651</v>
      </c>
      <c r="B339" s="248">
        <f>SUM(B332:B338)</f>
        <v>12310600000</v>
      </c>
      <c r="C339" s="249">
        <f>SUM(C332:C338)</f>
        <v>552400000</v>
      </c>
      <c r="D339" s="249">
        <f>SUM(D332:D338)</f>
        <v>1231060000</v>
      </c>
      <c r="E339" s="249">
        <f>SUM(E332:E338)</f>
        <v>0</v>
      </c>
      <c r="F339" s="249">
        <f>SUM(F332:F338)</f>
        <v>5784299216</v>
      </c>
    </row>
    <row r="340" spans="1:6" ht="18">
      <c r="A340" s="176" t="s">
        <v>652</v>
      </c>
      <c r="B340" s="177"/>
      <c r="C340" s="178"/>
      <c r="D340" s="157" t="s">
        <v>607</v>
      </c>
      <c r="E340" s="159"/>
      <c r="F340" s="179" t="s">
        <v>608</v>
      </c>
    </row>
    <row r="341" spans="1:6" ht="17.25">
      <c r="A341" s="180" t="s">
        <v>653</v>
      </c>
      <c r="B341" s="80"/>
      <c r="C341" s="181"/>
      <c r="D341" s="250">
        <v>2462000000</v>
      </c>
      <c r="E341" s="251"/>
      <c r="F341" s="252">
        <v>2462000000</v>
      </c>
    </row>
    <row r="342" spans="1:6" ht="17.25">
      <c r="A342" s="180" t="s">
        <v>654</v>
      </c>
      <c r="B342" s="80"/>
      <c r="C342" s="80"/>
      <c r="D342" s="185">
        <v>9848600000</v>
      </c>
      <c r="E342" s="186"/>
      <c r="F342" s="238">
        <v>9848600000</v>
      </c>
    </row>
    <row r="343" spans="1:6" ht="17.25">
      <c r="A343" s="180" t="s">
        <v>655</v>
      </c>
      <c r="B343" s="80"/>
      <c r="C343" s="80"/>
      <c r="D343" s="185"/>
      <c r="E343" s="186"/>
      <c r="F343" s="238"/>
    </row>
    <row r="344" spans="1:6" ht="18">
      <c r="A344" s="180"/>
      <c r="B344" s="80"/>
      <c r="C344" s="81" t="s">
        <v>438</v>
      </c>
      <c r="D344" s="211">
        <f>SUM(D341:D343)</f>
        <v>12310600000</v>
      </c>
      <c r="E344" s="212"/>
      <c r="F344" s="253">
        <f>SUM(F341:F343)</f>
        <v>12310600000</v>
      </c>
    </row>
    <row r="345" spans="1:6" ht="17.25">
      <c r="A345" s="180" t="s">
        <v>656</v>
      </c>
      <c r="B345" s="80"/>
      <c r="C345" s="80"/>
      <c r="D345" s="185"/>
      <c r="E345" s="186"/>
      <c r="F345" s="238"/>
    </row>
    <row r="346" spans="1:6" ht="17.25">
      <c r="A346" s="205" t="s">
        <v>657</v>
      </c>
      <c r="B346" s="191"/>
      <c r="C346" s="191"/>
      <c r="D346" s="217"/>
      <c r="E346" s="218"/>
      <c r="F346" s="254"/>
    </row>
    <row r="347" spans="1:6" ht="18">
      <c r="A347" s="176" t="s">
        <v>658</v>
      </c>
      <c r="B347" s="177"/>
      <c r="C347" s="178"/>
      <c r="D347" s="88" t="s">
        <v>659</v>
      </c>
      <c r="E347" s="89"/>
      <c r="F347" s="90" t="s">
        <v>660</v>
      </c>
    </row>
    <row r="348" spans="1:6" ht="18">
      <c r="A348" s="188" t="s">
        <v>661</v>
      </c>
      <c r="B348" s="80"/>
      <c r="C348" s="181"/>
      <c r="D348" s="255"/>
      <c r="E348" s="256"/>
      <c r="F348" s="160"/>
    </row>
    <row r="349" spans="1:6" ht="17.25">
      <c r="A349" s="180" t="s">
        <v>662</v>
      </c>
      <c r="B349" s="80"/>
      <c r="C349" s="181"/>
      <c r="D349" s="211">
        <v>12310600000</v>
      </c>
      <c r="E349" s="212"/>
      <c r="F349" s="253">
        <v>12310600000</v>
      </c>
    </row>
    <row r="350" spans="1:6" ht="17.25">
      <c r="A350" s="180" t="s">
        <v>663</v>
      </c>
      <c r="B350" s="80"/>
      <c r="C350" s="181"/>
      <c r="D350" s="211"/>
      <c r="E350" s="212"/>
      <c r="F350" s="253"/>
    </row>
    <row r="351" spans="1:6" ht="17.25">
      <c r="A351" s="180" t="s">
        <v>664</v>
      </c>
      <c r="B351" s="80"/>
      <c r="C351" s="181"/>
      <c r="D351" s="185"/>
      <c r="E351" s="186"/>
      <c r="F351" s="238"/>
    </row>
    <row r="352" spans="1:6" ht="17.25">
      <c r="A352" s="180" t="s">
        <v>665</v>
      </c>
      <c r="B352" s="80"/>
      <c r="C352" s="181"/>
      <c r="D352" s="185"/>
      <c r="E352" s="186"/>
      <c r="F352" s="238"/>
    </row>
    <row r="353" spans="1:6" ht="17.25">
      <c r="A353" s="180" t="s">
        <v>666</v>
      </c>
      <c r="B353" s="80"/>
      <c r="C353" s="181"/>
      <c r="D353" s="211"/>
      <c r="E353" s="212"/>
      <c r="F353" s="253"/>
    </row>
    <row r="354" spans="1:6" ht="17.25">
      <c r="A354" s="180" t="s">
        <v>667</v>
      </c>
      <c r="B354" s="80"/>
      <c r="C354" s="181"/>
      <c r="D354" s="211"/>
      <c r="E354" s="212"/>
      <c r="F354" s="253">
        <v>2462120000</v>
      </c>
    </row>
    <row r="355" spans="1:6" ht="18">
      <c r="A355" s="188" t="s">
        <v>668</v>
      </c>
      <c r="B355" s="80"/>
      <c r="C355" s="181"/>
      <c r="D355" s="97"/>
      <c r="E355" s="98"/>
      <c r="F355" s="257"/>
    </row>
    <row r="356" spans="1:6" ht="17.25">
      <c r="A356" s="180" t="s">
        <v>669</v>
      </c>
      <c r="B356" s="80"/>
      <c r="C356" s="181"/>
      <c r="D356" s="97"/>
      <c r="E356" s="98"/>
      <c r="F356" s="238">
        <v>2000</v>
      </c>
    </row>
    <row r="357" spans="1:6" ht="17.25">
      <c r="A357" s="180" t="s">
        <v>670</v>
      </c>
      <c r="B357" s="80"/>
      <c r="C357" s="181"/>
      <c r="D357" s="97"/>
      <c r="E357" s="98"/>
      <c r="F357" s="238">
        <v>2000</v>
      </c>
    </row>
    <row r="358" spans="1:6" ht="17.25">
      <c r="A358" s="180" t="s">
        <v>671</v>
      </c>
      <c r="B358" s="80"/>
      <c r="C358" s="181"/>
      <c r="D358" s="97"/>
      <c r="E358" s="98"/>
      <c r="F358" s="257"/>
    </row>
    <row r="359" spans="1:6" ht="17.25">
      <c r="A359" s="180" t="s">
        <v>672</v>
      </c>
      <c r="B359" s="80"/>
      <c r="C359" s="181"/>
      <c r="D359" s="97"/>
      <c r="E359" s="98"/>
      <c r="F359" s="257"/>
    </row>
    <row r="360" spans="1:6" ht="17.25">
      <c r="A360" s="205"/>
      <c r="B360" s="191"/>
      <c r="C360" s="216"/>
      <c r="D360" s="118"/>
      <c r="E360" s="119"/>
      <c r="F360" s="166"/>
    </row>
    <row r="361" spans="1:6" ht="17.25">
      <c r="A361" s="80"/>
      <c r="B361" s="80"/>
      <c r="C361" s="80"/>
      <c r="D361" s="125"/>
      <c r="E361" s="125"/>
      <c r="F361" s="80"/>
    </row>
    <row r="362" spans="1:6" ht="18">
      <c r="A362" s="176" t="s">
        <v>673</v>
      </c>
      <c r="B362" s="177"/>
      <c r="C362" s="178"/>
      <c r="D362" s="88" t="s">
        <v>674</v>
      </c>
      <c r="E362" s="89"/>
      <c r="F362" s="90" t="s">
        <v>675</v>
      </c>
    </row>
    <row r="363" spans="1:6" ht="17.25">
      <c r="A363" s="180" t="s">
        <v>676</v>
      </c>
      <c r="B363" s="80"/>
      <c r="C363" s="181"/>
      <c r="D363" s="258"/>
      <c r="E363" s="259"/>
      <c r="F363" s="160"/>
    </row>
    <row r="364" spans="1:6" ht="17.25">
      <c r="A364" s="180" t="s">
        <v>677</v>
      </c>
      <c r="B364" s="80"/>
      <c r="C364" s="181"/>
      <c r="D364" s="260">
        <v>1231060</v>
      </c>
      <c r="E364" s="261"/>
      <c r="F364" s="262">
        <f>SUM(F365)</f>
        <v>1231060</v>
      </c>
    </row>
    <row r="365" spans="1:6" ht="17.25">
      <c r="A365" s="180" t="s">
        <v>678</v>
      </c>
      <c r="B365" s="80"/>
      <c r="C365" s="181"/>
      <c r="D365" s="263">
        <v>1231060</v>
      </c>
      <c r="E365" s="264"/>
      <c r="F365" s="265">
        <v>1231060</v>
      </c>
    </row>
    <row r="366" spans="1:6" ht="17.25">
      <c r="A366" s="180" t="s">
        <v>679</v>
      </c>
      <c r="B366" s="80"/>
      <c r="C366" s="181"/>
      <c r="D366" s="263"/>
      <c r="E366" s="264"/>
      <c r="F366" s="266"/>
    </row>
    <row r="367" spans="1:6" ht="17.25">
      <c r="A367" s="180" t="s">
        <v>680</v>
      </c>
      <c r="B367" s="80"/>
      <c r="C367" s="181"/>
      <c r="D367" s="263"/>
      <c r="E367" s="264"/>
      <c r="F367" s="266"/>
    </row>
    <row r="368" spans="1:6" ht="17.25">
      <c r="A368" s="180" t="s">
        <v>678</v>
      </c>
      <c r="B368" s="80"/>
      <c r="C368" s="181"/>
      <c r="D368" s="263"/>
      <c r="E368" s="264"/>
      <c r="F368" s="266"/>
    </row>
    <row r="369" spans="1:6" ht="17.25">
      <c r="A369" s="180" t="s">
        <v>679</v>
      </c>
      <c r="B369" s="80"/>
      <c r="C369" s="181"/>
      <c r="D369" s="263"/>
      <c r="E369" s="264"/>
      <c r="F369" s="266"/>
    </row>
    <row r="370" spans="1:6" ht="17.25">
      <c r="A370" s="180" t="s">
        <v>681</v>
      </c>
      <c r="B370" s="80"/>
      <c r="C370" s="181"/>
      <c r="D370" s="260">
        <v>1231060</v>
      </c>
      <c r="E370" s="261"/>
      <c r="F370" s="267">
        <v>1231060</v>
      </c>
    </row>
    <row r="371" spans="1:6" ht="17.25">
      <c r="A371" s="180" t="s">
        <v>678</v>
      </c>
      <c r="B371" s="80"/>
      <c r="C371" s="181"/>
      <c r="D371" s="263">
        <v>1231060</v>
      </c>
      <c r="E371" s="264"/>
      <c r="F371" s="265">
        <v>1231060</v>
      </c>
    </row>
    <row r="372" spans="1:6" ht="17.25">
      <c r="A372" s="180" t="s">
        <v>679</v>
      </c>
      <c r="B372" s="80"/>
      <c r="C372" s="181"/>
      <c r="D372" s="263"/>
      <c r="E372" s="264"/>
      <c r="F372" s="266"/>
    </row>
    <row r="373" spans="1:6" ht="17.25">
      <c r="A373" s="180" t="s">
        <v>682</v>
      </c>
      <c r="B373" s="80"/>
      <c r="C373" s="181"/>
      <c r="D373" s="263">
        <v>10000</v>
      </c>
      <c r="E373" s="264"/>
      <c r="F373" s="265">
        <v>10000</v>
      </c>
    </row>
    <row r="374" spans="1:6" ht="18">
      <c r="A374" s="188" t="s">
        <v>683</v>
      </c>
      <c r="B374" s="80"/>
      <c r="C374" s="181"/>
      <c r="D374" s="260"/>
      <c r="E374" s="261"/>
      <c r="F374" s="267"/>
    </row>
    <row r="375" spans="1:6" ht="17.25">
      <c r="A375" s="180" t="s">
        <v>684</v>
      </c>
      <c r="B375" s="80"/>
      <c r="C375" s="181"/>
      <c r="D375" s="263"/>
      <c r="E375" s="264"/>
      <c r="F375" s="265">
        <f>'[1]TMBCQ2'!D380</f>
        <v>0</v>
      </c>
    </row>
    <row r="376" spans="1:6" ht="17.25">
      <c r="A376" s="180" t="s">
        <v>685</v>
      </c>
      <c r="B376" s="80"/>
      <c r="C376" s="181"/>
      <c r="D376" s="263">
        <v>1231060000</v>
      </c>
      <c r="E376" s="264"/>
      <c r="F376" s="265">
        <f>'[1]TMBCQ2'!D381</f>
        <v>1211128222</v>
      </c>
    </row>
    <row r="377" spans="1:6" ht="17.25">
      <c r="A377" s="180" t="s">
        <v>686</v>
      </c>
      <c r="B377" s="80"/>
      <c r="C377" s="181"/>
      <c r="D377" s="263">
        <v>549790267</v>
      </c>
      <c r="E377" s="264"/>
      <c r="F377" s="265">
        <f>'[1]TMBCQ2'!D382</f>
        <v>535904090</v>
      </c>
    </row>
    <row r="378" spans="1:6" ht="17.25">
      <c r="A378" s="180" t="s">
        <v>687</v>
      </c>
      <c r="B378" s="80"/>
      <c r="C378" s="181"/>
      <c r="D378" s="263"/>
      <c r="E378" s="264"/>
      <c r="F378" s="265">
        <f>'[1]TMBCQ2'!D383</f>
        <v>0</v>
      </c>
    </row>
    <row r="379" spans="1:6" ht="18">
      <c r="A379" s="205"/>
      <c r="B379" s="191"/>
      <c r="C379" s="213" t="s">
        <v>438</v>
      </c>
      <c r="D379" s="268">
        <f>SUM(D376:D378)</f>
        <v>1780850267</v>
      </c>
      <c r="E379" s="269"/>
      <c r="F379" s="270">
        <f>SUM(F376:F378)</f>
        <v>1747032312</v>
      </c>
    </row>
    <row r="380" ht="17.25">
      <c r="A380" s="74" t="s">
        <v>688</v>
      </c>
    </row>
    <row r="382" ht="18">
      <c r="A382" s="84" t="s">
        <v>689</v>
      </c>
    </row>
    <row r="383" ht="18">
      <c r="A383" s="84" t="s">
        <v>690</v>
      </c>
    </row>
    <row r="385" spans="1:6" ht="18">
      <c r="A385" s="176" t="s">
        <v>691</v>
      </c>
      <c r="B385" s="177"/>
      <c r="C385" s="177"/>
      <c r="D385" s="88" t="s">
        <v>659</v>
      </c>
      <c r="E385" s="89"/>
      <c r="F385" s="90" t="s">
        <v>660</v>
      </c>
    </row>
    <row r="386" spans="1:6" ht="17.25">
      <c r="A386" s="205"/>
      <c r="B386" s="191"/>
      <c r="C386" s="191"/>
      <c r="D386" s="271"/>
      <c r="E386" s="272"/>
      <c r="F386" s="166"/>
    </row>
    <row r="387" spans="1:6" ht="18">
      <c r="A387" s="176" t="s">
        <v>692</v>
      </c>
      <c r="B387" s="177"/>
      <c r="C387" s="177"/>
      <c r="D387" s="88" t="s">
        <v>607</v>
      </c>
      <c r="E387" s="89"/>
      <c r="F387" s="90" t="s">
        <v>608</v>
      </c>
    </row>
    <row r="388" spans="1:6" ht="17.25">
      <c r="A388" s="180"/>
      <c r="B388" s="80"/>
      <c r="C388" s="80"/>
      <c r="D388" s="273"/>
      <c r="E388" s="274"/>
      <c r="F388" s="160"/>
    </row>
    <row r="389" spans="1:6" ht="18">
      <c r="A389" s="188" t="s">
        <v>693</v>
      </c>
      <c r="B389" s="80"/>
      <c r="C389" s="80"/>
      <c r="D389" s="275" t="s">
        <v>659</v>
      </c>
      <c r="E389" s="276"/>
      <c r="F389" s="163" t="s">
        <v>660</v>
      </c>
    </row>
    <row r="390" spans="1:6" ht="18">
      <c r="A390" s="188" t="s">
        <v>694</v>
      </c>
      <c r="B390" s="80"/>
      <c r="C390" s="80"/>
      <c r="D390" s="255"/>
      <c r="E390" s="256"/>
      <c r="F390" s="160"/>
    </row>
    <row r="391" spans="1:6" ht="18">
      <c r="A391" s="188" t="s">
        <v>695</v>
      </c>
      <c r="B391" s="80"/>
      <c r="C391" s="80"/>
      <c r="D391" s="211">
        <f>D392+D393+D394</f>
        <v>35357138220</v>
      </c>
      <c r="E391" s="212"/>
      <c r="F391" s="170">
        <f>SUM(F392:F394)</f>
        <v>35469294884</v>
      </c>
    </row>
    <row r="392" spans="1:6" ht="17.25">
      <c r="A392" s="180" t="s">
        <v>696</v>
      </c>
      <c r="B392" s="80"/>
      <c r="C392" s="80"/>
      <c r="D392" s="185">
        <v>35288536107</v>
      </c>
      <c r="E392" s="186"/>
      <c r="F392" s="171">
        <v>35389752665</v>
      </c>
    </row>
    <row r="393" spans="1:6" ht="17.25">
      <c r="A393" s="180" t="s">
        <v>697</v>
      </c>
      <c r="B393" s="80"/>
      <c r="C393" s="80"/>
      <c r="D393" s="185"/>
      <c r="E393" s="186"/>
      <c r="F393" s="171"/>
    </row>
    <row r="394" spans="1:6" ht="17.25">
      <c r="A394" s="180" t="s">
        <v>698</v>
      </c>
      <c r="B394" s="80"/>
      <c r="C394" s="80"/>
      <c r="D394" s="185">
        <v>68602113</v>
      </c>
      <c r="E394" s="186"/>
      <c r="F394" s="171">
        <v>79542219</v>
      </c>
    </row>
    <row r="395" spans="1:6" ht="18">
      <c r="A395" s="188" t="s">
        <v>699</v>
      </c>
      <c r="B395" s="80"/>
      <c r="C395" s="80"/>
      <c r="D395" s="211">
        <f>SUM(D397:D402)</f>
        <v>470397871</v>
      </c>
      <c r="E395" s="212"/>
      <c r="F395" s="170">
        <f>SUM(F397:F402)</f>
        <v>634507514</v>
      </c>
    </row>
    <row r="396" spans="1:6" ht="17.25">
      <c r="A396" s="180" t="s">
        <v>700</v>
      </c>
      <c r="B396" s="80"/>
      <c r="C396" s="80"/>
      <c r="D396" s="185"/>
      <c r="E396" s="186"/>
      <c r="F396" s="171"/>
    </row>
    <row r="397" spans="1:6" ht="17.25">
      <c r="A397" s="180" t="s">
        <v>701</v>
      </c>
      <c r="B397" s="80"/>
      <c r="C397" s="80"/>
      <c r="D397" s="185"/>
      <c r="E397" s="186"/>
      <c r="F397" s="171"/>
    </row>
    <row r="398" spans="1:6" ht="17.25">
      <c r="A398" s="180" t="s">
        <v>702</v>
      </c>
      <c r="B398" s="80"/>
      <c r="C398" s="80"/>
      <c r="D398" s="185"/>
      <c r="E398" s="186"/>
      <c r="F398" s="171"/>
    </row>
    <row r="399" spans="1:6" ht="17.25">
      <c r="A399" s="180" t="s">
        <v>703</v>
      </c>
      <c r="B399" s="80"/>
      <c r="C399" s="80"/>
      <c r="D399" s="185">
        <v>470397871</v>
      </c>
      <c r="E399" s="186"/>
      <c r="F399" s="171">
        <v>634507514</v>
      </c>
    </row>
    <row r="400" spans="1:6" ht="17.25">
      <c r="A400" s="180" t="s">
        <v>704</v>
      </c>
      <c r="B400" s="80"/>
      <c r="C400" s="80"/>
      <c r="D400" s="185"/>
      <c r="E400" s="186"/>
      <c r="F400" s="171"/>
    </row>
    <row r="401" spans="1:6" ht="17.25">
      <c r="A401" s="180" t="s">
        <v>705</v>
      </c>
      <c r="B401" s="80"/>
      <c r="C401" s="80"/>
      <c r="D401" s="97"/>
      <c r="E401" s="98"/>
      <c r="F401" s="99"/>
    </row>
    <row r="402" spans="1:6" ht="17.25">
      <c r="A402" s="180" t="s">
        <v>706</v>
      </c>
      <c r="B402" s="80"/>
      <c r="C402" s="80"/>
      <c r="D402" s="97"/>
      <c r="E402" s="98"/>
      <c r="F402" s="99"/>
    </row>
    <row r="403" spans="1:6" ht="17.25">
      <c r="A403" s="205"/>
      <c r="B403" s="80"/>
      <c r="C403" s="80"/>
      <c r="D403" s="277"/>
      <c r="E403" s="278"/>
      <c r="F403" s="117"/>
    </row>
    <row r="404" spans="1:7" ht="18">
      <c r="A404" s="176" t="s">
        <v>707</v>
      </c>
      <c r="B404" s="177"/>
      <c r="C404" s="178"/>
      <c r="D404" s="279">
        <f>D406+D407</f>
        <v>34886740349</v>
      </c>
      <c r="E404" s="280"/>
      <c r="F404" s="281">
        <f>F406+F407</f>
        <v>34834787370</v>
      </c>
      <c r="G404" s="282"/>
    </row>
    <row r="405" spans="1:7" ht="18">
      <c r="A405" s="180" t="s">
        <v>708</v>
      </c>
      <c r="B405" s="80"/>
      <c r="C405" s="181"/>
      <c r="D405" s="185"/>
      <c r="E405" s="186"/>
      <c r="F405" s="202"/>
      <c r="G405" s="283"/>
    </row>
    <row r="406" spans="1:7" ht="17.25">
      <c r="A406" s="180" t="s">
        <v>709</v>
      </c>
      <c r="B406" s="80"/>
      <c r="C406" s="181"/>
      <c r="D406" s="185">
        <f>+D392-D399</f>
        <v>34818138236</v>
      </c>
      <c r="E406" s="186"/>
      <c r="F406" s="202">
        <f>+F392-F399</f>
        <v>34755245151</v>
      </c>
      <c r="G406" s="283"/>
    </row>
    <row r="407" spans="1:7" ht="17.25">
      <c r="A407" s="180" t="s">
        <v>710</v>
      </c>
      <c r="B407" s="80"/>
      <c r="C407" s="181"/>
      <c r="D407" s="185">
        <f>D394</f>
        <v>68602113</v>
      </c>
      <c r="E407" s="186"/>
      <c r="F407" s="202">
        <f>F394</f>
        <v>79542219</v>
      </c>
      <c r="G407" s="283"/>
    </row>
    <row r="408" spans="1:7" ht="18">
      <c r="A408" s="188" t="s">
        <v>711</v>
      </c>
      <c r="B408" s="80"/>
      <c r="C408" s="181"/>
      <c r="D408" s="211"/>
      <c r="E408" s="212"/>
      <c r="F408" s="284"/>
      <c r="G408" s="282"/>
    </row>
    <row r="409" spans="1:7" ht="17.25">
      <c r="A409" s="180" t="s">
        <v>712</v>
      </c>
      <c r="B409" s="80"/>
      <c r="C409" s="181"/>
      <c r="D409" s="185">
        <v>26228218702</v>
      </c>
      <c r="E409" s="186"/>
      <c r="F409" s="202">
        <v>25306764454</v>
      </c>
      <c r="G409" s="283"/>
    </row>
    <row r="410" spans="1:7" ht="17.25">
      <c r="A410" s="180" t="s">
        <v>713</v>
      </c>
      <c r="B410" s="80"/>
      <c r="C410" s="181"/>
      <c r="D410" s="185">
        <v>212373094</v>
      </c>
      <c r="E410" s="186"/>
      <c r="F410" s="202">
        <v>922952061</v>
      </c>
      <c r="G410" s="283"/>
    </row>
    <row r="411" spans="1:7" ht="17.25">
      <c r="A411" s="180" t="s">
        <v>714</v>
      </c>
      <c r="B411" s="80"/>
      <c r="C411" s="181"/>
      <c r="D411" s="185"/>
      <c r="E411" s="186"/>
      <c r="F411" s="202"/>
      <c r="G411" s="283"/>
    </row>
    <row r="412" spans="1:7" ht="17.25">
      <c r="A412" s="180" t="s">
        <v>715</v>
      </c>
      <c r="B412" s="80"/>
      <c r="C412" s="181"/>
      <c r="D412" s="185"/>
      <c r="E412" s="186"/>
      <c r="F412" s="202"/>
      <c r="G412" s="283"/>
    </row>
    <row r="413" spans="1:7" ht="17.25">
      <c r="A413" s="180" t="s">
        <v>716</v>
      </c>
      <c r="B413" s="80"/>
      <c r="C413" s="181"/>
      <c r="D413" s="185"/>
      <c r="E413" s="186"/>
      <c r="F413" s="202"/>
      <c r="G413" s="283"/>
    </row>
    <row r="414" spans="1:7" ht="17.25">
      <c r="A414" s="180" t="s">
        <v>717</v>
      </c>
      <c r="B414" s="80"/>
      <c r="C414" s="181"/>
      <c r="D414" s="185"/>
      <c r="E414" s="186"/>
      <c r="F414" s="202"/>
      <c r="G414" s="283"/>
    </row>
    <row r="415" spans="1:7" ht="17.25">
      <c r="A415" s="180" t="s">
        <v>718</v>
      </c>
      <c r="B415" s="80"/>
      <c r="C415" s="181"/>
      <c r="D415" s="185"/>
      <c r="E415" s="186"/>
      <c r="F415" s="202"/>
      <c r="G415" s="283"/>
    </row>
    <row r="416" spans="1:7" ht="17.25">
      <c r="A416" s="180" t="s">
        <v>719</v>
      </c>
      <c r="B416" s="80"/>
      <c r="C416" s="181"/>
      <c r="D416" s="185"/>
      <c r="E416" s="186"/>
      <c r="F416" s="202"/>
      <c r="G416" s="283"/>
    </row>
    <row r="417" spans="1:7" ht="17.25">
      <c r="A417" s="180" t="s">
        <v>720</v>
      </c>
      <c r="B417" s="80"/>
      <c r="C417" s="181"/>
      <c r="D417" s="185">
        <v>100342122</v>
      </c>
      <c r="E417" s="186"/>
      <c r="F417" s="202">
        <v>91004998</v>
      </c>
      <c r="G417" s="283"/>
    </row>
    <row r="418" spans="1:7" ht="18">
      <c r="A418" s="205"/>
      <c r="B418" s="191"/>
      <c r="C418" s="213" t="s">
        <v>438</v>
      </c>
      <c r="D418" s="214">
        <f>SUM(D409:D417)</f>
        <v>26540933918</v>
      </c>
      <c r="E418" s="215"/>
      <c r="F418" s="285">
        <f>SUM(F409:F417)</f>
        <v>26320721513</v>
      </c>
      <c r="G418" s="282"/>
    </row>
    <row r="419" ht="18">
      <c r="C419" s="84"/>
    </row>
    <row r="420" spans="1:6" ht="18">
      <c r="A420" s="176" t="s">
        <v>721</v>
      </c>
      <c r="B420" s="177"/>
      <c r="C420" s="178"/>
      <c r="D420" s="286" t="s">
        <v>722</v>
      </c>
      <c r="E420" s="287"/>
      <c r="F420" s="90" t="s">
        <v>723</v>
      </c>
    </row>
    <row r="421" spans="1:6" ht="17.25">
      <c r="A421" s="180" t="s">
        <v>724</v>
      </c>
      <c r="B421" s="80"/>
      <c r="C421" s="181"/>
      <c r="D421" s="250">
        <v>2537506</v>
      </c>
      <c r="E421" s="251"/>
      <c r="F421" s="252">
        <v>6539632</v>
      </c>
    </row>
    <row r="422" spans="1:6" ht="17.25">
      <c r="A422" s="180" t="s">
        <v>725</v>
      </c>
      <c r="B422" s="80"/>
      <c r="C422" s="181"/>
      <c r="D422" s="185"/>
      <c r="E422" s="186"/>
      <c r="F422" s="171"/>
    </row>
    <row r="423" spans="1:6" ht="17.25">
      <c r="A423" s="180" t="s">
        <v>726</v>
      </c>
      <c r="B423" s="80"/>
      <c r="C423" s="181"/>
      <c r="D423" s="185"/>
      <c r="E423" s="186"/>
      <c r="F423" s="171"/>
    </row>
    <row r="424" spans="1:6" ht="17.25">
      <c r="A424" s="180" t="s">
        <v>727</v>
      </c>
      <c r="B424" s="80"/>
      <c r="C424" s="181"/>
      <c r="D424" s="185"/>
      <c r="E424" s="186"/>
      <c r="F424" s="171"/>
    </row>
    <row r="425" spans="1:6" ht="17.25">
      <c r="A425" s="180" t="s">
        <v>728</v>
      </c>
      <c r="B425" s="80"/>
      <c r="C425" s="181"/>
      <c r="D425" s="185"/>
      <c r="E425" s="186"/>
      <c r="F425" s="171"/>
    </row>
    <row r="426" spans="1:6" ht="17.25">
      <c r="A426" s="205" t="s">
        <v>729</v>
      </c>
      <c r="B426" s="191"/>
      <c r="C426" s="216"/>
      <c r="D426" s="217"/>
      <c r="E426" s="218"/>
      <c r="F426" s="219"/>
    </row>
    <row r="427" spans="1:6" ht="17.25">
      <c r="A427" s="220" t="s">
        <v>730</v>
      </c>
      <c r="B427" s="177"/>
      <c r="C427" s="178"/>
      <c r="D427" s="288"/>
      <c r="E427" s="289"/>
      <c r="F427" s="290"/>
    </row>
    <row r="428" spans="1:6" ht="17.25">
      <c r="A428" s="180" t="s">
        <v>731</v>
      </c>
      <c r="B428" s="80"/>
      <c r="C428" s="181"/>
      <c r="D428" s="250"/>
      <c r="E428" s="251"/>
      <c r="F428" s="291"/>
    </row>
    <row r="429" spans="1:6" ht="18">
      <c r="A429" s="180"/>
      <c r="B429" s="80"/>
      <c r="C429" s="210" t="s">
        <v>438</v>
      </c>
      <c r="D429" s="211">
        <f>SUM(D421:D428)</f>
        <v>2537506</v>
      </c>
      <c r="E429" s="212"/>
      <c r="F429" s="170">
        <f>SUM(F421:F428)</f>
        <v>6539632</v>
      </c>
    </row>
    <row r="430" spans="1:6" ht="18">
      <c r="A430" s="188" t="s">
        <v>732</v>
      </c>
      <c r="B430" s="80"/>
      <c r="C430" s="181"/>
      <c r="D430" s="185"/>
      <c r="E430" s="186"/>
      <c r="F430" s="171"/>
    </row>
    <row r="431" spans="1:6" ht="17.25">
      <c r="A431" s="180" t="s">
        <v>733</v>
      </c>
      <c r="B431" s="80"/>
      <c r="C431" s="181"/>
      <c r="D431" s="185">
        <v>135661273</v>
      </c>
      <c r="E431" s="186"/>
      <c r="F431" s="171">
        <v>240040368</v>
      </c>
    </row>
    <row r="432" spans="1:6" ht="17.25">
      <c r="A432" s="180" t="s">
        <v>734</v>
      </c>
      <c r="B432" s="80"/>
      <c r="C432" s="181"/>
      <c r="D432" s="185"/>
      <c r="E432" s="186"/>
      <c r="F432" s="171"/>
    </row>
    <row r="433" spans="1:6" ht="17.25">
      <c r="A433" s="180" t="s">
        <v>735</v>
      </c>
      <c r="B433" s="80"/>
      <c r="C433" s="181"/>
      <c r="D433" s="185"/>
      <c r="E433" s="186"/>
      <c r="F433" s="171"/>
    </row>
    <row r="434" spans="1:6" ht="17.25">
      <c r="A434" s="180" t="s">
        <v>736</v>
      </c>
      <c r="B434" s="80"/>
      <c r="C434" s="181"/>
      <c r="D434" s="185"/>
      <c r="E434" s="186"/>
      <c r="F434" s="171"/>
    </row>
    <row r="435" spans="1:6" ht="17.25">
      <c r="A435" s="180" t="s">
        <v>737</v>
      </c>
      <c r="B435" s="80"/>
      <c r="C435" s="181"/>
      <c r="D435" s="185"/>
      <c r="E435" s="186"/>
      <c r="F435" s="171"/>
    </row>
    <row r="436" spans="1:6" ht="17.25">
      <c r="A436" s="180" t="s">
        <v>738</v>
      </c>
      <c r="B436" s="80"/>
      <c r="C436" s="181"/>
      <c r="D436" s="185"/>
      <c r="E436" s="186"/>
      <c r="F436" s="171"/>
    </row>
    <row r="437" spans="1:6" ht="17.25">
      <c r="A437" s="180" t="s">
        <v>739</v>
      </c>
      <c r="B437" s="80"/>
      <c r="C437" s="181"/>
      <c r="D437" s="185"/>
      <c r="E437" s="186"/>
      <c r="F437" s="171"/>
    </row>
    <row r="438" spans="1:6" ht="17.25">
      <c r="A438" s="180" t="s">
        <v>740</v>
      </c>
      <c r="B438" s="80"/>
      <c r="C438" s="181"/>
      <c r="D438" s="185"/>
      <c r="E438" s="186"/>
      <c r="F438" s="171"/>
    </row>
    <row r="439" spans="1:6" ht="18">
      <c r="A439" s="180"/>
      <c r="B439" s="80"/>
      <c r="C439" s="210" t="s">
        <v>438</v>
      </c>
      <c r="D439" s="211">
        <f>SUM(D431:D438)</f>
        <v>135661273</v>
      </c>
      <c r="E439" s="212"/>
      <c r="F439" s="170">
        <f>SUM(F431:F438)</f>
        <v>240040368</v>
      </c>
    </row>
    <row r="440" spans="1:6" ht="18">
      <c r="A440" s="188" t="s">
        <v>741</v>
      </c>
      <c r="B440" s="80"/>
      <c r="C440" s="181"/>
      <c r="D440" s="185"/>
      <c r="E440" s="186"/>
      <c r="F440" s="171"/>
    </row>
    <row r="441" spans="1:6" ht="17.25">
      <c r="A441" s="180" t="s">
        <v>742</v>
      </c>
      <c r="B441" s="80"/>
      <c r="C441" s="181"/>
      <c r="D441" s="185">
        <v>313248263</v>
      </c>
      <c r="E441" s="186"/>
      <c r="F441" s="171">
        <v>519978291</v>
      </c>
    </row>
    <row r="442" spans="1:6" ht="17.25">
      <c r="A442" s="180" t="s">
        <v>743</v>
      </c>
      <c r="B442" s="80"/>
      <c r="C442" s="181"/>
      <c r="D442" s="185"/>
      <c r="E442" s="186"/>
      <c r="F442" s="171"/>
    </row>
    <row r="443" spans="1:6" ht="17.25">
      <c r="A443" s="180" t="s">
        <v>744</v>
      </c>
      <c r="B443" s="80"/>
      <c r="C443" s="181"/>
      <c r="D443" s="185"/>
      <c r="E443" s="186"/>
      <c r="F443" s="171"/>
    </row>
    <row r="444" spans="1:6" ht="17.25">
      <c r="A444" s="180" t="s">
        <v>745</v>
      </c>
      <c r="B444" s="80"/>
      <c r="C444" s="181"/>
      <c r="D444" s="185"/>
      <c r="E444" s="186"/>
      <c r="F444" s="171"/>
    </row>
    <row r="445" spans="1:6" ht="17.25">
      <c r="A445" s="180" t="s">
        <v>746</v>
      </c>
      <c r="B445" s="80"/>
      <c r="C445" s="181"/>
      <c r="D445" s="185"/>
      <c r="E445" s="186"/>
      <c r="F445" s="171"/>
    </row>
    <row r="446" spans="1:6" ht="18">
      <c r="A446" s="205"/>
      <c r="B446" s="191"/>
      <c r="C446" s="213" t="s">
        <v>438</v>
      </c>
      <c r="D446" s="214">
        <f>SUM(D441:E445)</f>
        <v>313248263</v>
      </c>
      <c r="E446" s="215"/>
      <c r="F446" s="208">
        <f>SUM(F441:F445)</f>
        <v>519978291</v>
      </c>
    </row>
    <row r="447" spans="1:6" ht="18">
      <c r="A447" s="176" t="s">
        <v>747</v>
      </c>
      <c r="B447" s="177"/>
      <c r="C447" s="178"/>
      <c r="D447" s="88" t="s">
        <v>659</v>
      </c>
      <c r="E447" s="89"/>
      <c r="F447" s="90" t="s">
        <v>660</v>
      </c>
    </row>
    <row r="448" spans="1:6" ht="17.25">
      <c r="A448" s="180" t="s">
        <v>748</v>
      </c>
      <c r="B448" s="80"/>
      <c r="C448" s="181"/>
      <c r="D448" s="97"/>
      <c r="E448" s="98"/>
      <c r="F448" s="99"/>
    </row>
    <row r="449" spans="1:6" ht="17.25">
      <c r="A449" s="180" t="s">
        <v>749</v>
      </c>
      <c r="B449" s="80"/>
      <c r="C449" s="181"/>
      <c r="D449" s="97"/>
      <c r="E449" s="98"/>
      <c r="F449" s="99"/>
    </row>
    <row r="450" spans="1:6" ht="17.25">
      <c r="A450" s="180" t="s">
        <v>748</v>
      </c>
      <c r="B450" s="80"/>
      <c r="C450" s="181"/>
      <c r="D450" s="97"/>
      <c r="E450" s="98"/>
      <c r="F450" s="99"/>
    </row>
    <row r="451" spans="1:6" ht="17.25">
      <c r="A451" s="180" t="s">
        <v>750</v>
      </c>
      <c r="B451" s="80"/>
      <c r="C451" s="181"/>
      <c r="D451" s="97"/>
      <c r="E451" s="98"/>
      <c r="F451" s="99"/>
    </row>
    <row r="452" spans="1:6" ht="17.25">
      <c r="A452" s="180" t="s">
        <v>751</v>
      </c>
      <c r="B452" s="80"/>
      <c r="C452" s="181"/>
      <c r="D452" s="97"/>
      <c r="E452" s="98"/>
      <c r="F452" s="99"/>
    </row>
    <row r="453" spans="1:6" ht="17.25">
      <c r="A453" s="180" t="s">
        <v>752</v>
      </c>
      <c r="B453" s="80"/>
      <c r="C453" s="181"/>
      <c r="D453" s="97"/>
      <c r="E453" s="98"/>
      <c r="F453" s="99"/>
    </row>
    <row r="454" spans="1:6" ht="17.25">
      <c r="A454" s="180" t="s">
        <v>751</v>
      </c>
      <c r="B454" s="80"/>
      <c r="C454" s="181"/>
      <c r="D454" s="97"/>
      <c r="E454" s="98"/>
      <c r="F454" s="99"/>
    </row>
    <row r="455" spans="1:6" ht="17.25">
      <c r="A455" s="180" t="s">
        <v>753</v>
      </c>
      <c r="B455" s="80"/>
      <c r="C455" s="181"/>
      <c r="D455" s="97"/>
      <c r="E455" s="98"/>
      <c r="F455" s="99"/>
    </row>
    <row r="456" spans="1:6" ht="17.25">
      <c r="A456" s="180" t="s">
        <v>751</v>
      </c>
      <c r="B456" s="80"/>
      <c r="C456" s="181"/>
      <c r="D456" s="97"/>
      <c r="E456" s="98"/>
      <c r="F456" s="99"/>
    </row>
    <row r="457" spans="1:6" ht="17.25">
      <c r="A457" s="180" t="s">
        <v>754</v>
      </c>
      <c r="B457" s="80"/>
      <c r="C457" s="181"/>
      <c r="D457" s="94"/>
      <c r="E457" s="95"/>
      <c r="F457" s="96"/>
    </row>
    <row r="458" spans="1:6" ht="17.25">
      <c r="A458" s="180" t="s">
        <v>755</v>
      </c>
      <c r="B458" s="80"/>
      <c r="C458" s="181"/>
      <c r="D458" s="97"/>
      <c r="E458" s="98"/>
      <c r="F458" s="99"/>
    </row>
    <row r="459" spans="1:6" ht="18">
      <c r="A459" s="205"/>
      <c r="B459" s="292"/>
      <c r="C459" s="292" t="s">
        <v>438</v>
      </c>
      <c r="D459" s="118"/>
      <c r="E459" s="119"/>
      <c r="F459" s="175"/>
    </row>
    <row r="460" spans="1:6" ht="18">
      <c r="A460" s="84" t="s">
        <v>756</v>
      </c>
      <c r="D460" s="80"/>
      <c r="E460" s="80"/>
      <c r="F460" s="80"/>
    </row>
    <row r="461" spans="4:6" ht="17.25">
      <c r="D461" s="80"/>
      <c r="E461" s="80"/>
      <c r="F461" s="80"/>
    </row>
    <row r="462" spans="1:6" ht="18">
      <c r="A462" s="84" t="s">
        <v>757</v>
      </c>
      <c r="D462" s="80"/>
      <c r="E462" s="80"/>
      <c r="F462" s="80"/>
    </row>
    <row r="463" spans="4:6" ht="17.25">
      <c r="D463" s="80"/>
      <c r="E463" s="80"/>
      <c r="F463" s="80"/>
    </row>
    <row r="464" ht="18">
      <c r="A464" s="84" t="s">
        <v>758</v>
      </c>
    </row>
    <row r="465" ht="18">
      <c r="A465" s="84" t="s">
        <v>759</v>
      </c>
    </row>
    <row r="467" ht="18">
      <c r="A467" s="84" t="s">
        <v>760</v>
      </c>
    </row>
    <row r="468" spans="1:3" ht="19.5" customHeight="1">
      <c r="A468" s="293" t="s">
        <v>761</v>
      </c>
      <c r="B468" s="294"/>
      <c r="C468" s="294"/>
    </row>
    <row r="469" spans="1:3" ht="19.5" customHeight="1">
      <c r="A469" s="293" t="s">
        <v>762</v>
      </c>
      <c r="B469" s="294"/>
      <c r="C469" s="294"/>
    </row>
    <row r="470" spans="1:3" ht="19.5" customHeight="1">
      <c r="A470" s="293" t="s">
        <v>763</v>
      </c>
      <c r="B470" s="294"/>
      <c r="C470" s="294"/>
    </row>
    <row r="471" spans="1:3" ht="19.5" customHeight="1">
      <c r="A471" s="293" t="s">
        <v>764</v>
      </c>
      <c r="B471" s="294"/>
      <c r="C471" s="294"/>
    </row>
    <row r="472" spans="1:6" ht="67.5" customHeight="1">
      <c r="A472" s="295" t="s">
        <v>765</v>
      </c>
      <c r="B472" s="295"/>
      <c r="C472" s="295"/>
      <c r="D472" s="295"/>
      <c r="E472" s="295"/>
      <c r="F472" s="295"/>
    </row>
    <row r="473" spans="1:6" ht="39" customHeight="1">
      <c r="A473" s="295" t="s">
        <v>766</v>
      </c>
      <c r="B473" s="295"/>
      <c r="C473" s="295"/>
      <c r="D473" s="295"/>
      <c r="E473" s="295"/>
      <c r="F473" s="295"/>
    </row>
    <row r="474" spans="1:6" ht="36.75" customHeight="1">
      <c r="A474" s="295" t="s">
        <v>767</v>
      </c>
      <c r="B474" s="295"/>
      <c r="C474" s="295"/>
      <c r="D474" s="295"/>
      <c r="E474" s="295"/>
      <c r="F474" s="295"/>
    </row>
    <row r="475" spans="1:6" ht="33" customHeight="1">
      <c r="A475" s="295" t="s">
        <v>768</v>
      </c>
      <c r="B475" s="295"/>
      <c r="C475" s="295"/>
      <c r="D475" s="295"/>
      <c r="E475" s="295"/>
      <c r="F475" s="295"/>
    </row>
    <row r="476" spans="4:6" ht="17.25">
      <c r="D476" s="296" t="s">
        <v>769</v>
      </c>
      <c r="E476" s="296"/>
      <c r="F476" s="296"/>
    </row>
    <row r="477" spans="1:6" s="298" customFormat="1" ht="17.25">
      <c r="A477" s="297" t="s">
        <v>770</v>
      </c>
      <c r="B477" s="296" t="s">
        <v>771</v>
      </c>
      <c r="C477" s="296"/>
      <c r="D477" s="296" t="s">
        <v>772</v>
      </c>
      <c r="E477" s="296"/>
      <c r="F477" s="296"/>
    </row>
    <row r="482" spans="1:6" s="301" customFormat="1" ht="16.5" customHeight="1">
      <c r="A482" s="299" t="s">
        <v>773</v>
      </c>
      <c r="B482" s="300" t="s">
        <v>774</v>
      </c>
      <c r="C482" s="300"/>
      <c r="D482" s="300" t="s">
        <v>775</v>
      </c>
      <c r="E482" s="300"/>
      <c r="F482" s="300"/>
    </row>
  </sheetData>
  <sheetProtection/>
  <mergeCells count="265">
    <mergeCell ref="A474:F474"/>
    <mergeCell ref="A475:F475"/>
    <mergeCell ref="D476:F476"/>
    <mergeCell ref="B477:C477"/>
    <mergeCell ref="D477:F477"/>
    <mergeCell ref="B482:C482"/>
    <mergeCell ref="D482:F482"/>
    <mergeCell ref="D456:E456"/>
    <mergeCell ref="D457:E457"/>
    <mergeCell ref="D458:E458"/>
    <mergeCell ref="D459:E459"/>
    <mergeCell ref="A472:F472"/>
    <mergeCell ref="A473:F473"/>
    <mergeCell ref="D450:E450"/>
    <mergeCell ref="D451:E451"/>
    <mergeCell ref="D452:E452"/>
    <mergeCell ref="D453:E453"/>
    <mergeCell ref="D454:E454"/>
    <mergeCell ref="D455:E455"/>
    <mergeCell ref="D444:E444"/>
    <mergeCell ref="D445:E445"/>
    <mergeCell ref="D446:E446"/>
    <mergeCell ref="D447:E447"/>
    <mergeCell ref="D448:E448"/>
    <mergeCell ref="D449:E449"/>
    <mergeCell ref="D438:E438"/>
    <mergeCell ref="D439:E439"/>
    <mergeCell ref="D440:E440"/>
    <mergeCell ref="D441:E441"/>
    <mergeCell ref="D442:E442"/>
    <mergeCell ref="D443:E443"/>
    <mergeCell ref="D432:E432"/>
    <mergeCell ref="D433:E433"/>
    <mergeCell ref="D434:E434"/>
    <mergeCell ref="D435:E435"/>
    <mergeCell ref="D436:E436"/>
    <mergeCell ref="D437:E437"/>
    <mergeCell ref="D426:E426"/>
    <mergeCell ref="D427:E427"/>
    <mergeCell ref="D428:E428"/>
    <mergeCell ref="D429:E429"/>
    <mergeCell ref="D430:E430"/>
    <mergeCell ref="D431:E431"/>
    <mergeCell ref="D420:E420"/>
    <mergeCell ref="D421:E421"/>
    <mergeCell ref="D422:E422"/>
    <mergeCell ref="D423:E423"/>
    <mergeCell ref="D424:E424"/>
    <mergeCell ref="D425:E425"/>
    <mergeCell ref="D413:E413"/>
    <mergeCell ref="D414:E414"/>
    <mergeCell ref="D415:E415"/>
    <mergeCell ref="D416:E416"/>
    <mergeCell ref="D417:E417"/>
    <mergeCell ref="D418:E418"/>
    <mergeCell ref="D407:E407"/>
    <mergeCell ref="D408:E408"/>
    <mergeCell ref="D409:E409"/>
    <mergeCell ref="D410:E410"/>
    <mergeCell ref="D411:E411"/>
    <mergeCell ref="D412:E412"/>
    <mergeCell ref="D400:E400"/>
    <mergeCell ref="D401:E401"/>
    <mergeCell ref="D402:E402"/>
    <mergeCell ref="D404:E404"/>
    <mergeCell ref="D405:E405"/>
    <mergeCell ref="D406:E406"/>
    <mergeCell ref="D394:E394"/>
    <mergeCell ref="D395:E395"/>
    <mergeCell ref="D396:E396"/>
    <mergeCell ref="D397:E397"/>
    <mergeCell ref="D398:E398"/>
    <mergeCell ref="D399:E399"/>
    <mergeCell ref="D388:E388"/>
    <mergeCell ref="D389:E389"/>
    <mergeCell ref="D390:E390"/>
    <mergeCell ref="D391:E391"/>
    <mergeCell ref="D392:E392"/>
    <mergeCell ref="D393:E393"/>
    <mergeCell ref="D377:E377"/>
    <mergeCell ref="D378:E378"/>
    <mergeCell ref="D379:E379"/>
    <mergeCell ref="D385:E385"/>
    <mergeCell ref="D386:E386"/>
    <mergeCell ref="D387:E387"/>
    <mergeCell ref="D371:E371"/>
    <mergeCell ref="D372:E372"/>
    <mergeCell ref="D373:E373"/>
    <mergeCell ref="D374:E374"/>
    <mergeCell ref="D375:E375"/>
    <mergeCell ref="D376:E376"/>
    <mergeCell ref="D365:E365"/>
    <mergeCell ref="D366:E366"/>
    <mergeCell ref="D367:E367"/>
    <mergeCell ref="D368:E368"/>
    <mergeCell ref="D369:E369"/>
    <mergeCell ref="D370:E370"/>
    <mergeCell ref="D358:E358"/>
    <mergeCell ref="D359:E359"/>
    <mergeCell ref="D360:E360"/>
    <mergeCell ref="D362:E362"/>
    <mergeCell ref="D363:E363"/>
    <mergeCell ref="D364:E364"/>
    <mergeCell ref="D352:E352"/>
    <mergeCell ref="D353:E353"/>
    <mergeCell ref="D354:E354"/>
    <mergeCell ref="D355:E355"/>
    <mergeCell ref="D356:E356"/>
    <mergeCell ref="D357:E357"/>
    <mergeCell ref="D346:E346"/>
    <mergeCell ref="D347:E347"/>
    <mergeCell ref="D348:E348"/>
    <mergeCell ref="D349:E349"/>
    <mergeCell ref="D350:E350"/>
    <mergeCell ref="D351:E351"/>
    <mergeCell ref="D340:E340"/>
    <mergeCell ref="D341:E341"/>
    <mergeCell ref="D342:E342"/>
    <mergeCell ref="D343:E343"/>
    <mergeCell ref="D344:E344"/>
    <mergeCell ref="D345:E345"/>
    <mergeCell ref="D313:E313"/>
    <mergeCell ref="D314:E314"/>
    <mergeCell ref="D315:E315"/>
    <mergeCell ref="D316:E316"/>
    <mergeCell ref="D317:E317"/>
    <mergeCell ref="D318:E318"/>
    <mergeCell ref="D308:E308"/>
    <mergeCell ref="D309:E309"/>
    <mergeCell ref="D310:E310"/>
    <mergeCell ref="A311:C311"/>
    <mergeCell ref="D311:E311"/>
    <mergeCell ref="D312:E312"/>
    <mergeCell ref="D302:E302"/>
    <mergeCell ref="D303:E303"/>
    <mergeCell ref="D304:E304"/>
    <mergeCell ref="D305:E305"/>
    <mergeCell ref="D306:E306"/>
    <mergeCell ref="D307:E307"/>
    <mergeCell ref="D294:E294"/>
    <mergeCell ref="D295:E295"/>
    <mergeCell ref="D296:E296"/>
    <mergeCell ref="D297:E297"/>
    <mergeCell ref="D298:E298"/>
    <mergeCell ref="D299:E299"/>
    <mergeCell ref="D288:E288"/>
    <mergeCell ref="B291:C291"/>
    <mergeCell ref="D291:E291"/>
    <mergeCell ref="B292:C292"/>
    <mergeCell ref="D292:E292"/>
    <mergeCell ref="D293:E293"/>
    <mergeCell ref="D282:E282"/>
    <mergeCell ref="D283:E283"/>
    <mergeCell ref="D284:E284"/>
    <mergeCell ref="D285:E285"/>
    <mergeCell ref="D286:E286"/>
    <mergeCell ref="D287:E287"/>
    <mergeCell ref="D276:E276"/>
    <mergeCell ref="D277:E277"/>
    <mergeCell ref="D278:E278"/>
    <mergeCell ref="D279:E279"/>
    <mergeCell ref="D280:E280"/>
    <mergeCell ref="D281:E281"/>
    <mergeCell ref="D270:E270"/>
    <mergeCell ref="D271:E271"/>
    <mergeCell ref="D272:E272"/>
    <mergeCell ref="D273:E273"/>
    <mergeCell ref="D274:E274"/>
    <mergeCell ref="D275:E275"/>
    <mergeCell ref="D264:E264"/>
    <mergeCell ref="D265:E265"/>
    <mergeCell ref="D266:E266"/>
    <mergeCell ref="D267:E267"/>
    <mergeCell ref="D268:E268"/>
    <mergeCell ref="D269:E269"/>
    <mergeCell ref="D258:E258"/>
    <mergeCell ref="D259:E259"/>
    <mergeCell ref="D260:E260"/>
    <mergeCell ref="D261:E261"/>
    <mergeCell ref="D262:E262"/>
    <mergeCell ref="D263:E263"/>
    <mergeCell ref="D252:E252"/>
    <mergeCell ref="D253:E253"/>
    <mergeCell ref="D254:E254"/>
    <mergeCell ref="D255:E255"/>
    <mergeCell ref="D256:E256"/>
    <mergeCell ref="D257:E257"/>
    <mergeCell ref="D246:E246"/>
    <mergeCell ref="D247:E247"/>
    <mergeCell ref="D248:E248"/>
    <mergeCell ref="D249:E249"/>
    <mergeCell ref="D250:E250"/>
    <mergeCell ref="D251:E251"/>
    <mergeCell ref="D240:E240"/>
    <mergeCell ref="D241:E241"/>
    <mergeCell ref="D242:E242"/>
    <mergeCell ref="D243:E243"/>
    <mergeCell ref="D244:E244"/>
    <mergeCell ref="D245:E245"/>
    <mergeCell ref="D224:E224"/>
    <mergeCell ref="D225:E225"/>
    <mergeCell ref="D226:E226"/>
    <mergeCell ref="C228:D228"/>
    <mergeCell ref="E228:F228"/>
    <mergeCell ref="D239:E239"/>
    <mergeCell ref="E192:F192"/>
    <mergeCell ref="B193:F193"/>
    <mergeCell ref="D220:E220"/>
    <mergeCell ref="D221:E221"/>
    <mergeCell ref="D222:E222"/>
    <mergeCell ref="D223:E223"/>
    <mergeCell ref="D152:E152"/>
    <mergeCell ref="D153:E153"/>
    <mergeCell ref="D154:E154"/>
    <mergeCell ref="D155:E155"/>
    <mergeCell ref="E158:F158"/>
    <mergeCell ref="B160:F160"/>
    <mergeCell ref="D146:E146"/>
    <mergeCell ref="D147:E147"/>
    <mergeCell ref="D148:E148"/>
    <mergeCell ref="D149:E149"/>
    <mergeCell ref="D150:E150"/>
    <mergeCell ref="D151:E151"/>
    <mergeCell ref="D140:E140"/>
    <mergeCell ref="D141:E141"/>
    <mergeCell ref="D142:E142"/>
    <mergeCell ref="D143:E143"/>
    <mergeCell ref="D144:E144"/>
    <mergeCell ref="D145:E145"/>
    <mergeCell ref="A135:C135"/>
    <mergeCell ref="D135:E135"/>
    <mergeCell ref="D136:E136"/>
    <mergeCell ref="D137:E137"/>
    <mergeCell ref="D138:E138"/>
    <mergeCell ref="D139:E139"/>
    <mergeCell ref="D129:E129"/>
    <mergeCell ref="D130:E130"/>
    <mergeCell ref="D131:E131"/>
    <mergeCell ref="D132:E132"/>
    <mergeCell ref="D133:E133"/>
    <mergeCell ref="D134:E134"/>
    <mergeCell ref="D123:E123"/>
    <mergeCell ref="D124:E124"/>
    <mergeCell ref="D125:E125"/>
    <mergeCell ref="D126:E126"/>
    <mergeCell ref="D127:E127"/>
    <mergeCell ref="D128:E128"/>
    <mergeCell ref="D117:E117"/>
    <mergeCell ref="D118:E118"/>
    <mergeCell ref="D119:E119"/>
    <mergeCell ref="D120:E120"/>
    <mergeCell ref="D121:E121"/>
    <mergeCell ref="D122:E122"/>
    <mergeCell ref="D111:E111"/>
    <mergeCell ref="D112:E112"/>
    <mergeCell ref="D113:E113"/>
    <mergeCell ref="D114:E114"/>
    <mergeCell ref="D115:E115"/>
    <mergeCell ref="D116:E116"/>
    <mergeCell ref="A1:F1"/>
    <mergeCell ref="A2:F2"/>
    <mergeCell ref="A4:F4"/>
    <mergeCell ref="A5:F5"/>
    <mergeCell ref="D109:E109"/>
    <mergeCell ref="D110:E1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2013-10-10T07:34:07Z</cp:lastPrinted>
  <dcterms:created xsi:type="dcterms:W3CDTF">2011-01-11T01:32:30Z</dcterms:created>
  <dcterms:modified xsi:type="dcterms:W3CDTF">2013-10-14T01:28:06Z</dcterms:modified>
  <cp:category/>
  <cp:version/>
  <cp:contentType/>
  <cp:contentStatus/>
</cp:coreProperties>
</file>